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📊 Compte de résultat" sheetId="1" state="visible" r:id="rId1"/>
    <sheet xmlns:r="http://schemas.openxmlformats.org/officeDocument/2006/relationships" name="📋 Mapping comptes" sheetId="2" state="visible" r:id="rId2"/>
    <sheet xmlns:r="http://schemas.openxmlformats.org/officeDocument/2006/relationships" name="Janvier" sheetId="3" state="visible" r:id="rId3"/>
    <sheet xmlns:r="http://schemas.openxmlformats.org/officeDocument/2006/relationships" name="Février" sheetId="4" state="visible" r:id="rId4"/>
    <sheet xmlns:r="http://schemas.openxmlformats.org/officeDocument/2006/relationships" name="Mars" sheetId="5" state="visible" r:id="rId5"/>
    <sheet xmlns:r="http://schemas.openxmlformats.org/officeDocument/2006/relationships" name="Avril" sheetId="6" state="visible" r:id="rId6"/>
    <sheet xmlns:r="http://schemas.openxmlformats.org/officeDocument/2006/relationships" name="Mai" sheetId="7" state="visible" r:id="rId7"/>
    <sheet xmlns:r="http://schemas.openxmlformats.org/officeDocument/2006/relationships" name="Juin" sheetId="8" state="visible" r:id="rId8"/>
    <sheet xmlns:r="http://schemas.openxmlformats.org/officeDocument/2006/relationships" name="Juillet" sheetId="9" state="visible" r:id="rId9"/>
    <sheet xmlns:r="http://schemas.openxmlformats.org/officeDocument/2006/relationships" name="Août" sheetId="10" state="visible" r:id="rId10"/>
    <sheet xmlns:r="http://schemas.openxmlformats.org/officeDocument/2006/relationships" name="Septembre" sheetId="11" state="visible" r:id="rId11"/>
    <sheet xmlns:r="http://schemas.openxmlformats.org/officeDocument/2006/relationships" name="Octobre" sheetId="12" state="visible" r:id="rId12"/>
    <sheet xmlns:r="http://schemas.openxmlformats.org/officeDocument/2006/relationships" name="Novembre" sheetId="13" state="visible" r:id="rId13"/>
    <sheet xmlns:r="http://schemas.openxmlformats.org/officeDocument/2006/relationships" name="Décembre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i val="1"/>
      <color rgb="002D6A4F"/>
      <sz val="8"/>
    </font>
    <font>
      <name val="Calibri"/>
      <b val="1"/>
      <color rgb="00FFFFFF"/>
      <sz val="9"/>
    </font>
    <font>
      <name val="Calibri"/>
      <b val="1"/>
      <i val="1"/>
      <color rgb="00FFFFFF"/>
      <sz val="9"/>
    </font>
    <font>
      <name val="Calibri"/>
      <color rgb="00806000"/>
      <sz val="9"/>
    </font>
    <font>
      <name val="Calibri"/>
      <b val="1"/>
      <color rgb="00806000"/>
      <sz val="9"/>
    </font>
    <font>
      <name val="Calibri"/>
      <color rgb="001A3A2A"/>
      <sz val="9"/>
    </font>
    <font>
      <name val="Calibri"/>
      <b val="1"/>
      <color rgb="001A3A2A"/>
      <sz val="9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i val="1"/>
      <color rgb="00806000"/>
      <sz val="8"/>
    </font>
  </fonts>
  <fills count="12">
    <fill>
      <patternFill/>
    </fill>
    <fill>
      <patternFill patternType="gray125"/>
    </fill>
    <fill>
      <patternFill patternType="solid">
        <fgColor rgb="001A3A2A"/>
      </patternFill>
    </fill>
    <fill>
      <patternFill patternType="solid">
        <fgColor rgb="00E8F5E6"/>
      </patternFill>
    </fill>
    <fill>
      <patternFill patternType="solid">
        <fgColor rgb="0040916C"/>
      </patternFill>
    </fill>
    <fill>
      <patternFill patternType="solid">
        <fgColor rgb="002D6A4F"/>
      </patternFill>
    </fill>
    <fill>
      <patternFill patternType="solid">
        <fgColor rgb="00FFF9E6"/>
      </patternFill>
    </fill>
    <fill>
      <patternFill patternType="solid">
        <fgColor rgb="00FFFFFF"/>
      </patternFill>
    </fill>
    <fill>
      <patternFill patternType="solid">
        <fgColor rgb="00F4FAF6"/>
      </patternFill>
    </fill>
    <fill>
      <patternFill patternType="solid">
        <fgColor rgb="0095D5B2"/>
      </patternFill>
    </fill>
    <fill>
      <patternFill patternType="solid">
        <fgColor rgb="0052B788"/>
      </patternFill>
    </fill>
    <fill>
      <patternFill patternType="solid">
        <fgColor rgb="00F4A261"/>
      </patternFill>
    </fill>
  </fills>
  <borders count="4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  <border>
      <left style="thin">
        <color rgb="00D0D0D0"/>
      </left>
    </border>
    <border>
      <left style="thin">
        <color rgb="00D0D0D0"/>
      </left>
      <right style="thin">
        <color rgb="00D0D0D0"/>
      </right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/>
    </xf>
    <xf numFmtId="0" fontId="4" fillId="5" borderId="0" applyAlignment="1" pivotButton="0" quotePrefix="0" xfId="0">
      <alignment horizontal="left" vertical="center" indent="1"/>
    </xf>
    <xf numFmtId="0" fontId="5" fillId="6" borderId="0" applyAlignment="1" pivotButton="0" quotePrefix="0" xfId="0">
      <alignment horizontal="left" vertical="center" indent="2"/>
    </xf>
    <xf numFmtId="4" fontId="5" fillId="6" borderId="0" applyAlignment="1" pivotButton="0" quotePrefix="0" xfId="0">
      <alignment horizontal="center" vertical="center"/>
    </xf>
    <xf numFmtId="4" fontId="6" fillId="6" borderId="0" applyAlignment="1" pivotButton="0" quotePrefix="0" xfId="0">
      <alignment horizontal="center" vertical="center"/>
    </xf>
    <xf numFmtId="0" fontId="7" fillId="7" borderId="2" applyAlignment="1" pivotButton="0" quotePrefix="0" xfId="0">
      <alignment horizontal="left" vertical="center" indent="3"/>
    </xf>
    <xf numFmtId="3" fontId="7" fillId="7" borderId="3" applyAlignment="1" pivotButton="0" quotePrefix="0" xfId="0">
      <alignment horizontal="right" vertical="center"/>
    </xf>
    <xf numFmtId="3" fontId="8" fillId="7" borderId="3" applyAlignment="1" pivotButton="0" quotePrefix="0" xfId="0">
      <alignment horizontal="right" vertical="center"/>
    </xf>
    <xf numFmtId="0" fontId="7" fillId="8" borderId="2" applyAlignment="1" pivotButton="0" quotePrefix="0" xfId="0">
      <alignment horizontal="left" vertical="center" indent="3"/>
    </xf>
    <xf numFmtId="3" fontId="7" fillId="8" borderId="3" applyAlignment="1" pivotButton="0" quotePrefix="0" xfId="0">
      <alignment horizontal="right" vertical="center"/>
    </xf>
    <xf numFmtId="3" fontId="8" fillId="8" borderId="3" applyAlignment="1" pivotButton="0" quotePrefix="0" xfId="0">
      <alignment horizontal="right" vertical="center"/>
    </xf>
    <xf numFmtId="0" fontId="9" fillId="2" borderId="0" applyAlignment="1" pivotButton="0" quotePrefix="0" xfId="0">
      <alignment horizontal="left" vertical="center" indent="1"/>
    </xf>
    <xf numFmtId="3" fontId="9" fillId="2" borderId="0" applyAlignment="1" pivotButton="0" quotePrefix="0" xfId="0">
      <alignment horizontal="right" vertical="center"/>
    </xf>
    <xf numFmtId="0" fontId="8" fillId="9" borderId="0" applyAlignment="1" pivotButton="0" quotePrefix="0" xfId="0">
      <alignment horizontal="left" vertical="center" indent="1"/>
    </xf>
    <xf numFmtId="3" fontId="8" fillId="9" borderId="0" applyAlignment="1" pivotButton="0" quotePrefix="0" xfId="0">
      <alignment horizontal="right" vertical="center"/>
    </xf>
    <xf numFmtId="0" fontId="9" fillId="10" borderId="0" applyAlignment="1" pivotButton="0" quotePrefix="0" xfId="0">
      <alignment horizontal="left" vertical="center" indent="1"/>
    </xf>
    <xf numFmtId="3" fontId="9" fillId="10" borderId="0" applyAlignment="1" pivotButton="0" quotePrefix="0" xfId="0">
      <alignment horizontal="right" vertical="center"/>
    </xf>
    <xf numFmtId="0" fontId="10" fillId="11" borderId="0" applyAlignment="1" pivotButton="0" quotePrefix="0" xfId="0">
      <alignment horizontal="left" vertical="center" indent="1"/>
    </xf>
    <xf numFmtId="3" fontId="10" fillId="11" borderId="0" applyAlignment="1" pivotButton="0" quotePrefix="0" xfId="0">
      <alignment horizontal="right" vertical="center"/>
    </xf>
    <xf numFmtId="0" fontId="3" fillId="11" borderId="0" applyAlignment="1" pivotButton="0" quotePrefix="0" xfId="0">
      <alignment horizontal="left" vertical="center" indent="1"/>
    </xf>
    <xf numFmtId="164" fontId="3" fillId="11" borderId="0" applyAlignment="1" pivotButton="0" quotePrefix="0" xfId="0">
      <alignment horizontal="right" vertical="center"/>
    </xf>
    <xf numFmtId="0" fontId="7" fillId="8" borderId="0" applyAlignment="1" pivotButton="0" quotePrefix="0" xfId="0">
      <alignment horizontal="left" vertical="center"/>
    </xf>
    <xf numFmtId="0" fontId="7" fillId="7" borderId="0" applyAlignment="1" pivotButton="0" quotePrefix="0" xfId="0">
      <alignment horizontal="left" vertical="center"/>
    </xf>
    <xf numFmtId="0" fontId="10" fillId="2" borderId="0" applyAlignment="1" pivotButton="0" quotePrefix="0" xfId="0">
      <alignment horizontal="center" vertical="center"/>
    </xf>
    <xf numFmtId="0" fontId="11" fillId="6" borderId="0" applyAlignment="1" pivotButton="0" quotePrefix="0" xfId="0">
      <alignment horizontal="left" vertical="center"/>
    </xf>
    <xf numFmtId="0" fontId="3" fillId="4" borderId="0" applyAlignment="1" pivotButton="0" quotePrefix="0" xfId="0">
      <alignment horizontal="center" vertical="center"/>
    </xf>
    <xf numFmtId="4" fontId="7" fillId="8" borderId="0" applyAlignment="1" pivotButton="0" quotePrefix="0" xfId="0">
      <alignment horizontal="right" vertical="center"/>
    </xf>
    <xf numFmtId="4" fontId="7" fillId="7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3" customWidth="1" min="14" max="14"/>
  </cols>
  <sheetData>
    <row r="1" ht="28" customHeight="1">
      <c r="A1" s="1" t="inlineStr">
        <is>
          <t>TABLEAU DE GESTION 2026 — THE ORIGINALS CITY L'ORMICHAL (MARSANNAY-LA-CÔTE)</t>
        </is>
      </c>
    </row>
    <row r="2" ht="14" customHeight="1">
      <c r="A2" s="2" t="inlineStr">
        <is>
          <t>↑ Chaque onglet mensuel = coller la balance EBP de l'établissement (colonnes A:E). Le tableau se met à jour automatiquement.</t>
        </is>
      </c>
    </row>
    <row r="3" ht="22" customHeight="1">
      <c r="A3" s="3" t="inlineStr">
        <is>
          <t>Désignation</t>
        </is>
      </c>
      <c r="B3" s="4" t="inlineStr">
        <is>
          <t>Jan</t>
        </is>
      </c>
      <c r="C3" s="4" t="inlineStr">
        <is>
          <t>Fév</t>
        </is>
      </c>
      <c r="D3" s="4" t="inlineStr">
        <is>
          <t>Mar</t>
        </is>
      </c>
      <c r="E3" s="4" t="inlineStr">
        <is>
          <t>Avr</t>
        </is>
      </c>
      <c r="F3" s="4" t="inlineStr">
        <is>
          <t>Mai</t>
        </is>
      </c>
      <c r="G3" s="4" t="inlineStr">
        <is>
          <t>Juin</t>
        </is>
      </c>
      <c r="H3" s="4" t="inlineStr">
        <is>
          <t>Juil</t>
        </is>
      </c>
      <c r="I3" s="4" t="inlineStr">
        <is>
          <t>Août</t>
        </is>
      </c>
      <c r="J3" s="4" t="inlineStr">
        <is>
          <t>Sep</t>
        </is>
      </c>
      <c r="K3" s="4" t="inlineStr">
        <is>
          <t>Oct</t>
        </is>
      </c>
      <c r="L3" s="4" t="inlineStr">
        <is>
          <t>Nov</t>
        </is>
      </c>
      <c r="M3" s="4" t="inlineStr">
        <is>
          <t>Déc</t>
        </is>
      </c>
      <c r="N3" s="5" t="inlineStr">
        <is>
          <t>TOTAL</t>
        </is>
      </c>
    </row>
    <row r="4" ht="16" customHeight="1">
      <c r="A4" s="6" t="inlineStr">
        <is>
          <t>KPIs opérationnels</t>
        </is>
      </c>
    </row>
    <row r="5" ht="16" customHeight="1">
      <c r="A5" s="7" t="inlineStr">
        <is>
          <t>Taux d'occupation (%)</t>
        </is>
      </c>
      <c r="B5" s="8" t="n"/>
      <c r="C5" s="8" t="n"/>
      <c r="D5" s="8" t="n"/>
      <c r="E5" s="8" t="n"/>
      <c r="F5" s="8" t="n"/>
      <c r="G5" s="8" t="n"/>
      <c r="H5" s="8" t="n"/>
      <c r="I5" s="8" t="n"/>
      <c r="J5" s="8" t="n"/>
      <c r="K5" s="8" t="n"/>
      <c r="L5" s="8" t="n"/>
      <c r="M5" s="8" t="n"/>
      <c r="N5" s="9" t="n"/>
    </row>
    <row r="6" ht="16" customHeight="1">
      <c r="A6" s="7" t="inlineStr">
        <is>
          <t>Prix moyen chambre HT (€)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9" t="n"/>
    </row>
    <row r="7" ht="16" customHeight="1">
      <c r="A7" s="7" t="inlineStr">
        <is>
          <t>Chambres louées (nuitées)</t>
        </is>
      </c>
      <c r="B7" s="8" t="n"/>
      <c r="C7" s="8" t="n"/>
      <c r="D7" s="8" t="n"/>
      <c r="E7" s="8" t="n"/>
      <c r="F7" s="8" t="n"/>
      <c r="G7" s="8" t="n"/>
      <c r="H7" s="8" t="n"/>
      <c r="I7" s="8" t="n"/>
      <c r="J7" s="8" t="n"/>
      <c r="K7" s="8" t="n"/>
      <c r="L7" s="8" t="n"/>
      <c r="M7" s="8" t="n"/>
      <c r="N7" s="9" t="n"/>
    </row>
    <row r="8" ht="5" customHeight="1"/>
    <row r="9" ht="16" customHeight="1">
      <c r="A9" s="6" t="inlineStr">
        <is>
          <t>PRODUITS</t>
        </is>
      </c>
    </row>
    <row r="10" ht="16" customHeight="1">
      <c r="A10" s="10" t="inlineStr">
        <is>
          <t>Hébergement</t>
        </is>
      </c>
      <c r="B10" s="11">
        <f>-(SUMIF('Janvier'!$A:$A,"706000*",'Janvier'!$E:$E)+SUMIF('Janvier'!$A:$A,"706100*",'Janvier'!$E:$E))</f>
        <v/>
      </c>
      <c r="C10" s="11">
        <f>-(SUMIF('Février'!$A:$A,"706000*",'Février'!$E:$E)+SUMIF('Février'!$A:$A,"706100*",'Février'!$E:$E))</f>
        <v/>
      </c>
      <c r="D10" s="11">
        <f>-(SUMIF('Mars'!$A:$A,"706000*",'Mars'!$E:$E)+SUMIF('Mars'!$A:$A,"706100*",'Mars'!$E:$E))</f>
        <v/>
      </c>
      <c r="E10" s="11">
        <f>-(SUMIF('Avril'!$A:$A,"706000*",'Avril'!$E:$E)+SUMIF('Avril'!$A:$A,"706100*",'Avril'!$E:$E))</f>
        <v/>
      </c>
      <c r="F10" s="11">
        <f>-(SUMIF('Mai'!$A:$A,"706000*",'Mai'!$E:$E)+SUMIF('Mai'!$A:$A,"706100*",'Mai'!$E:$E))</f>
        <v/>
      </c>
      <c r="G10" s="11">
        <f>-(SUMIF('Juin'!$A:$A,"706000*",'Juin'!$E:$E)+SUMIF('Juin'!$A:$A,"706100*",'Juin'!$E:$E))</f>
        <v/>
      </c>
      <c r="H10" s="11">
        <f>-(SUMIF('Juillet'!$A:$A,"706000*",'Juillet'!$E:$E)+SUMIF('Juillet'!$A:$A,"706100*",'Juillet'!$E:$E))</f>
        <v/>
      </c>
      <c r="I10" s="11">
        <f>-(SUMIF('Août'!$A:$A,"706000*",'Août'!$E:$E)+SUMIF('Août'!$A:$A,"706100*",'Août'!$E:$E))</f>
        <v/>
      </c>
      <c r="J10" s="11">
        <f>-(SUMIF('Septembre'!$A:$A,"706000*",'Septembre'!$E:$E)+SUMIF('Septembre'!$A:$A,"706100*",'Septembre'!$E:$E))</f>
        <v/>
      </c>
      <c r="K10" s="11">
        <f>-(SUMIF('Octobre'!$A:$A,"706000*",'Octobre'!$E:$E)+SUMIF('Octobre'!$A:$A,"706100*",'Octobre'!$E:$E))</f>
        <v/>
      </c>
      <c r="L10" s="11">
        <f>-(SUMIF('Novembre'!$A:$A,"706000*",'Novembre'!$E:$E)+SUMIF('Novembre'!$A:$A,"706100*",'Novembre'!$E:$E))</f>
        <v/>
      </c>
      <c r="M10" s="11">
        <f>-(SUMIF('Décembre'!$A:$A,"706000*",'Décembre'!$E:$E)+SUMIF('Décembre'!$A:$A,"706100*",'Décembre'!$E:$E))</f>
        <v/>
      </c>
      <c r="N10" s="12">
        <f>SUM(B10:M10)</f>
        <v/>
      </c>
    </row>
    <row r="11" ht="16" customHeight="1">
      <c r="A11" s="13" t="inlineStr">
        <is>
          <t>Petits déjeuners</t>
        </is>
      </c>
      <c r="B11" s="14">
        <f>-(SUMIF('Janvier'!$A:$A,"707000*",'Janvier'!$E:$E)+SUMIF('Janvier'!$A:$A,"707090*",'Janvier'!$E:$E))</f>
        <v/>
      </c>
      <c r="C11" s="14">
        <f>-(SUMIF('Février'!$A:$A,"707000*",'Février'!$E:$E)+SUMIF('Février'!$A:$A,"707090*",'Février'!$E:$E))</f>
        <v/>
      </c>
      <c r="D11" s="14">
        <f>-(SUMIF('Mars'!$A:$A,"707000*",'Mars'!$E:$E)+SUMIF('Mars'!$A:$A,"707090*",'Mars'!$E:$E))</f>
        <v/>
      </c>
      <c r="E11" s="14">
        <f>-(SUMIF('Avril'!$A:$A,"707000*",'Avril'!$E:$E)+SUMIF('Avril'!$A:$A,"707090*",'Avril'!$E:$E))</f>
        <v/>
      </c>
      <c r="F11" s="14">
        <f>-(SUMIF('Mai'!$A:$A,"707000*",'Mai'!$E:$E)+SUMIF('Mai'!$A:$A,"707090*",'Mai'!$E:$E))</f>
        <v/>
      </c>
      <c r="G11" s="14">
        <f>-(SUMIF('Juin'!$A:$A,"707000*",'Juin'!$E:$E)+SUMIF('Juin'!$A:$A,"707090*",'Juin'!$E:$E))</f>
        <v/>
      </c>
      <c r="H11" s="14">
        <f>-(SUMIF('Juillet'!$A:$A,"707000*",'Juillet'!$E:$E)+SUMIF('Juillet'!$A:$A,"707090*",'Juillet'!$E:$E))</f>
        <v/>
      </c>
      <c r="I11" s="14">
        <f>-(SUMIF('Août'!$A:$A,"707000*",'Août'!$E:$E)+SUMIF('Août'!$A:$A,"707090*",'Août'!$E:$E))</f>
        <v/>
      </c>
      <c r="J11" s="14">
        <f>-(SUMIF('Septembre'!$A:$A,"707000*",'Septembre'!$E:$E)+SUMIF('Septembre'!$A:$A,"707090*",'Septembre'!$E:$E))</f>
        <v/>
      </c>
      <c r="K11" s="14">
        <f>-(SUMIF('Octobre'!$A:$A,"707000*",'Octobre'!$E:$E)+SUMIF('Octobre'!$A:$A,"707090*",'Octobre'!$E:$E))</f>
        <v/>
      </c>
      <c r="L11" s="14">
        <f>-(SUMIF('Novembre'!$A:$A,"707000*",'Novembre'!$E:$E)+SUMIF('Novembre'!$A:$A,"707090*",'Novembre'!$E:$E))</f>
        <v/>
      </c>
      <c r="M11" s="14">
        <f>-(SUMIF('Décembre'!$A:$A,"707000*",'Décembre'!$E:$E)+SUMIF('Décembre'!$A:$A,"707090*",'Décembre'!$E:$E))</f>
        <v/>
      </c>
      <c r="N11" s="15">
        <f>SUM(B11:M11)</f>
        <v/>
      </c>
    </row>
    <row r="12" ht="16" customHeight="1">
      <c r="A12" s="10" t="inlineStr">
        <is>
          <t>Restauration</t>
        </is>
      </c>
      <c r="B12" s="11">
        <f>-(SUMIF('Janvier'!$A:$A,"707200*",'Janvier'!$E:$E)+SUMIF('Janvier'!$A:$A,"707400*",'Janvier'!$E:$E)+SUMIF('Janvier'!$A:$A,"707410*",'Janvier'!$E:$E))</f>
        <v/>
      </c>
      <c r="C12" s="11">
        <f>-(SUMIF('Février'!$A:$A,"707200*",'Février'!$E:$E)+SUMIF('Février'!$A:$A,"707400*",'Février'!$E:$E)+SUMIF('Février'!$A:$A,"707410*",'Février'!$E:$E))</f>
        <v/>
      </c>
      <c r="D12" s="11">
        <f>-(SUMIF('Mars'!$A:$A,"707200*",'Mars'!$E:$E)+SUMIF('Mars'!$A:$A,"707400*",'Mars'!$E:$E)+SUMIF('Mars'!$A:$A,"707410*",'Mars'!$E:$E))</f>
        <v/>
      </c>
      <c r="E12" s="11">
        <f>-(SUMIF('Avril'!$A:$A,"707200*",'Avril'!$E:$E)+SUMIF('Avril'!$A:$A,"707400*",'Avril'!$E:$E)+SUMIF('Avril'!$A:$A,"707410*",'Avril'!$E:$E))</f>
        <v/>
      </c>
      <c r="F12" s="11">
        <f>-(SUMIF('Mai'!$A:$A,"707200*",'Mai'!$E:$E)+SUMIF('Mai'!$A:$A,"707400*",'Mai'!$E:$E)+SUMIF('Mai'!$A:$A,"707410*",'Mai'!$E:$E))</f>
        <v/>
      </c>
      <c r="G12" s="11">
        <f>-(SUMIF('Juin'!$A:$A,"707200*",'Juin'!$E:$E)+SUMIF('Juin'!$A:$A,"707400*",'Juin'!$E:$E)+SUMIF('Juin'!$A:$A,"707410*",'Juin'!$E:$E))</f>
        <v/>
      </c>
      <c r="H12" s="11">
        <f>-(SUMIF('Juillet'!$A:$A,"707200*",'Juillet'!$E:$E)+SUMIF('Juillet'!$A:$A,"707400*",'Juillet'!$E:$E)+SUMIF('Juillet'!$A:$A,"707410*",'Juillet'!$E:$E))</f>
        <v/>
      </c>
      <c r="I12" s="11">
        <f>-(SUMIF('Août'!$A:$A,"707200*",'Août'!$E:$E)+SUMIF('Août'!$A:$A,"707400*",'Août'!$E:$E)+SUMIF('Août'!$A:$A,"707410*",'Août'!$E:$E))</f>
        <v/>
      </c>
      <c r="J12" s="11">
        <f>-(SUMIF('Septembre'!$A:$A,"707200*",'Septembre'!$E:$E)+SUMIF('Septembre'!$A:$A,"707400*",'Septembre'!$E:$E)+SUMIF('Septembre'!$A:$A,"707410*",'Septembre'!$E:$E))</f>
        <v/>
      </c>
      <c r="K12" s="11">
        <f>-(SUMIF('Octobre'!$A:$A,"707200*",'Octobre'!$E:$E)+SUMIF('Octobre'!$A:$A,"707400*",'Octobre'!$E:$E)+SUMIF('Octobre'!$A:$A,"707410*",'Octobre'!$E:$E))</f>
        <v/>
      </c>
      <c r="L12" s="11">
        <f>-(SUMIF('Novembre'!$A:$A,"707200*",'Novembre'!$E:$E)+SUMIF('Novembre'!$A:$A,"707400*",'Novembre'!$E:$E)+SUMIF('Novembre'!$A:$A,"707410*",'Novembre'!$E:$E))</f>
        <v/>
      </c>
      <c r="M12" s="11">
        <f>-(SUMIF('Décembre'!$A:$A,"707200*",'Décembre'!$E:$E)+SUMIF('Décembre'!$A:$A,"707400*",'Décembre'!$E:$E)+SUMIF('Décembre'!$A:$A,"707410*",'Décembre'!$E:$E))</f>
        <v/>
      </c>
      <c r="N12" s="12">
        <f>SUM(B12:M12)</f>
        <v/>
      </c>
    </row>
    <row r="13" ht="16" customHeight="1">
      <c r="A13" s="13" t="inlineStr">
        <is>
          <t>Bar &amp; Vins</t>
        </is>
      </c>
      <c r="B13" s="14">
        <f>-(SUMIF('Janvier'!$A:$A,"707500*",'Janvier'!$E:$E)+SUMIF('Janvier'!$A:$A,"707600*",'Janvier'!$E:$E)+SUMIF('Janvier'!$A:$A,"707610*",'Janvier'!$E:$E))</f>
        <v/>
      </c>
      <c r="C13" s="14">
        <f>-(SUMIF('Février'!$A:$A,"707500*",'Février'!$E:$E)+SUMIF('Février'!$A:$A,"707600*",'Février'!$E:$E)+SUMIF('Février'!$A:$A,"707610*",'Février'!$E:$E))</f>
        <v/>
      </c>
      <c r="D13" s="14">
        <f>-(SUMIF('Mars'!$A:$A,"707500*",'Mars'!$E:$E)+SUMIF('Mars'!$A:$A,"707600*",'Mars'!$E:$E)+SUMIF('Mars'!$A:$A,"707610*",'Mars'!$E:$E))</f>
        <v/>
      </c>
      <c r="E13" s="14">
        <f>-(SUMIF('Avril'!$A:$A,"707500*",'Avril'!$E:$E)+SUMIF('Avril'!$A:$A,"707600*",'Avril'!$E:$E)+SUMIF('Avril'!$A:$A,"707610*",'Avril'!$E:$E))</f>
        <v/>
      </c>
      <c r="F13" s="14">
        <f>-(SUMIF('Mai'!$A:$A,"707500*",'Mai'!$E:$E)+SUMIF('Mai'!$A:$A,"707600*",'Mai'!$E:$E)+SUMIF('Mai'!$A:$A,"707610*",'Mai'!$E:$E))</f>
        <v/>
      </c>
      <c r="G13" s="14">
        <f>-(SUMIF('Juin'!$A:$A,"707500*",'Juin'!$E:$E)+SUMIF('Juin'!$A:$A,"707600*",'Juin'!$E:$E)+SUMIF('Juin'!$A:$A,"707610*",'Juin'!$E:$E))</f>
        <v/>
      </c>
      <c r="H13" s="14">
        <f>-(SUMIF('Juillet'!$A:$A,"707500*",'Juillet'!$E:$E)+SUMIF('Juillet'!$A:$A,"707600*",'Juillet'!$E:$E)+SUMIF('Juillet'!$A:$A,"707610*",'Juillet'!$E:$E))</f>
        <v/>
      </c>
      <c r="I13" s="14">
        <f>-(SUMIF('Août'!$A:$A,"707500*",'Août'!$E:$E)+SUMIF('Août'!$A:$A,"707600*",'Août'!$E:$E)+SUMIF('Août'!$A:$A,"707610*",'Août'!$E:$E))</f>
        <v/>
      </c>
      <c r="J13" s="14">
        <f>-(SUMIF('Septembre'!$A:$A,"707500*",'Septembre'!$E:$E)+SUMIF('Septembre'!$A:$A,"707600*",'Septembre'!$E:$E)+SUMIF('Septembre'!$A:$A,"707610*",'Septembre'!$E:$E))</f>
        <v/>
      </c>
      <c r="K13" s="14">
        <f>-(SUMIF('Octobre'!$A:$A,"707500*",'Octobre'!$E:$E)+SUMIF('Octobre'!$A:$A,"707600*",'Octobre'!$E:$E)+SUMIF('Octobre'!$A:$A,"707610*",'Octobre'!$E:$E))</f>
        <v/>
      </c>
      <c r="L13" s="14">
        <f>-(SUMIF('Novembre'!$A:$A,"707500*",'Novembre'!$E:$E)+SUMIF('Novembre'!$A:$A,"707600*",'Novembre'!$E:$E)+SUMIF('Novembre'!$A:$A,"707610*",'Novembre'!$E:$E))</f>
        <v/>
      </c>
      <c r="M13" s="14">
        <f>-(SUMIF('Décembre'!$A:$A,"707500*",'Décembre'!$E:$E)+SUMIF('Décembre'!$A:$A,"707600*",'Décembre'!$E:$E)+SUMIF('Décembre'!$A:$A,"707610*",'Décembre'!$E:$E))</f>
        <v/>
      </c>
      <c r="N13" s="15">
        <f>SUM(B13:M13)</f>
        <v/>
      </c>
    </row>
    <row r="14" ht="16" customHeight="1">
      <c r="A14" s="10" t="inlineStr">
        <is>
          <t>Divers / Régularisations</t>
        </is>
      </c>
      <c r="B14" s="11">
        <f>-(SUMIF('Janvier'!$A:$A,"707901*",'Janvier'!$E:$E)+SUMIF('Janvier'!$A:$A,"758000*",'Janvier'!$E:$E))</f>
        <v/>
      </c>
      <c r="C14" s="11">
        <f>-(SUMIF('Février'!$A:$A,"707901*",'Février'!$E:$E)+SUMIF('Février'!$A:$A,"758000*",'Février'!$E:$E))</f>
        <v/>
      </c>
      <c r="D14" s="11">
        <f>-(SUMIF('Mars'!$A:$A,"707901*",'Mars'!$E:$E)+SUMIF('Mars'!$A:$A,"758000*",'Mars'!$E:$E))</f>
        <v/>
      </c>
      <c r="E14" s="11">
        <f>-(SUMIF('Avril'!$A:$A,"707901*",'Avril'!$E:$E)+SUMIF('Avril'!$A:$A,"758000*",'Avril'!$E:$E))</f>
        <v/>
      </c>
      <c r="F14" s="11">
        <f>-(SUMIF('Mai'!$A:$A,"707901*",'Mai'!$E:$E)+SUMIF('Mai'!$A:$A,"758000*",'Mai'!$E:$E))</f>
        <v/>
      </c>
      <c r="G14" s="11">
        <f>-(SUMIF('Juin'!$A:$A,"707901*",'Juin'!$E:$E)+SUMIF('Juin'!$A:$A,"758000*",'Juin'!$E:$E))</f>
        <v/>
      </c>
      <c r="H14" s="11">
        <f>-(SUMIF('Juillet'!$A:$A,"707901*",'Juillet'!$E:$E)+SUMIF('Juillet'!$A:$A,"758000*",'Juillet'!$E:$E))</f>
        <v/>
      </c>
      <c r="I14" s="11">
        <f>-(SUMIF('Août'!$A:$A,"707901*",'Août'!$E:$E)+SUMIF('Août'!$A:$A,"758000*",'Août'!$E:$E))</f>
        <v/>
      </c>
      <c r="J14" s="11">
        <f>-(SUMIF('Septembre'!$A:$A,"707901*",'Septembre'!$E:$E)+SUMIF('Septembre'!$A:$A,"758000*",'Septembre'!$E:$E))</f>
        <v/>
      </c>
      <c r="K14" s="11">
        <f>-(SUMIF('Octobre'!$A:$A,"707901*",'Octobre'!$E:$E)+SUMIF('Octobre'!$A:$A,"758000*",'Octobre'!$E:$E))</f>
        <v/>
      </c>
      <c r="L14" s="11">
        <f>-(SUMIF('Novembre'!$A:$A,"707901*",'Novembre'!$E:$E)+SUMIF('Novembre'!$A:$A,"758000*",'Novembre'!$E:$E))</f>
        <v/>
      </c>
      <c r="M14" s="11">
        <f>-(SUMIF('Décembre'!$A:$A,"707901*",'Décembre'!$E:$E)+SUMIF('Décembre'!$A:$A,"758000*",'Décembre'!$E:$E))</f>
        <v/>
      </c>
      <c r="N14" s="12">
        <f>SUM(B14:M14)</f>
        <v/>
      </c>
    </row>
    <row r="15" ht="16" customHeight="1">
      <c r="A15" s="16" t="inlineStr">
        <is>
          <t>CHIFFRE D'AFFAIRES</t>
        </is>
      </c>
      <c r="B15" s="17">
        <f>SUM(B10:B14)</f>
        <v/>
      </c>
      <c r="C15" s="17">
        <f>SUM(C10:C14)</f>
        <v/>
      </c>
      <c r="D15" s="17">
        <f>SUM(D10:D14)</f>
        <v/>
      </c>
      <c r="E15" s="17">
        <f>SUM(E10:E14)</f>
        <v/>
      </c>
      <c r="F15" s="17">
        <f>SUM(F10:F14)</f>
        <v/>
      </c>
      <c r="G15" s="17">
        <f>SUM(G10:G14)</f>
        <v/>
      </c>
      <c r="H15" s="17">
        <f>SUM(H10:H14)</f>
        <v/>
      </c>
      <c r="I15" s="17">
        <f>SUM(I10:I14)</f>
        <v/>
      </c>
      <c r="J15" s="17">
        <f>SUM(J10:J14)</f>
        <v/>
      </c>
      <c r="K15" s="17">
        <f>SUM(K10:K14)</f>
        <v/>
      </c>
      <c r="L15" s="17">
        <f>SUM(L10:L14)</f>
        <v/>
      </c>
      <c r="M15" s="17">
        <f>SUM(M10:M14)</f>
        <v/>
      </c>
      <c r="N15" s="17">
        <f>SUM(B15:M15)</f>
        <v/>
      </c>
    </row>
    <row r="16" ht="5" customHeight="1"/>
    <row r="17" ht="16" customHeight="1">
      <c r="A17" s="6" t="inlineStr">
        <is>
          <t>CHARGES EXTERNES</t>
        </is>
      </c>
    </row>
    <row r="18" ht="16" customHeight="1">
      <c r="A18" s="10" t="inlineStr">
        <is>
          <t>Achats PDJ</t>
        </is>
      </c>
      <c r="B18" s="11">
        <f>(SUMIF('Janvier'!$A:$A,"607200*",'Janvier'!$E:$E))</f>
        <v/>
      </c>
      <c r="C18" s="11">
        <f>(SUMIF('Février'!$A:$A,"607200*",'Février'!$E:$E))</f>
        <v/>
      </c>
      <c r="D18" s="11">
        <f>(SUMIF('Mars'!$A:$A,"607200*",'Mars'!$E:$E))</f>
        <v/>
      </c>
      <c r="E18" s="11">
        <f>(SUMIF('Avril'!$A:$A,"607200*",'Avril'!$E:$E))</f>
        <v/>
      </c>
      <c r="F18" s="11">
        <f>(SUMIF('Mai'!$A:$A,"607200*",'Mai'!$E:$E))</f>
        <v/>
      </c>
      <c r="G18" s="11">
        <f>(SUMIF('Juin'!$A:$A,"607200*",'Juin'!$E:$E))</f>
        <v/>
      </c>
      <c r="H18" s="11">
        <f>(SUMIF('Juillet'!$A:$A,"607200*",'Juillet'!$E:$E))</f>
        <v/>
      </c>
      <c r="I18" s="11">
        <f>(SUMIF('Août'!$A:$A,"607200*",'Août'!$E:$E))</f>
        <v/>
      </c>
      <c r="J18" s="11">
        <f>(SUMIF('Septembre'!$A:$A,"607200*",'Septembre'!$E:$E))</f>
        <v/>
      </c>
      <c r="K18" s="11">
        <f>(SUMIF('Octobre'!$A:$A,"607200*",'Octobre'!$E:$E))</f>
        <v/>
      </c>
      <c r="L18" s="11">
        <f>(SUMIF('Novembre'!$A:$A,"607200*",'Novembre'!$E:$E))</f>
        <v/>
      </c>
      <c r="M18" s="11">
        <f>(SUMIF('Décembre'!$A:$A,"607200*",'Décembre'!$E:$E))</f>
        <v/>
      </c>
      <c r="N18" s="12">
        <f>SUM(B18:M18)</f>
        <v/>
      </c>
    </row>
    <row r="19" ht="16" customHeight="1">
      <c r="A19" s="13" t="inlineStr">
        <is>
          <t>Achats Restauration</t>
        </is>
      </c>
      <c r="B19" s="14">
        <f>(SUMIF('Janvier'!$A:$A,"607400*",'Janvier'!$E:$E)+SUMIF('Janvier'!$A:$A,"607300*",'Janvier'!$E:$E)+SUMIF('Janvier'!$A:$A,"607310*",'Janvier'!$E:$E))</f>
        <v/>
      </c>
      <c r="C19" s="14">
        <f>(SUMIF('Février'!$A:$A,"607400*",'Février'!$E:$E)+SUMIF('Février'!$A:$A,"607300*",'Février'!$E:$E)+SUMIF('Février'!$A:$A,"607310*",'Février'!$E:$E))</f>
        <v/>
      </c>
      <c r="D19" s="14">
        <f>(SUMIF('Mars'!$A:$A,"607400*",'Mars'!$E:$E)+SUMIF('Mars'!$A:$A,"607300*",'Mars'!$E:$E)+SUMIF('Mars'!$A:$A,"607310*",'Mars'!$E:$E))</f>
        <v/>
      </c>
      <c r="E19" s="14">
        <f>(SUMIF('Avril'!$A:$A,"607400*",'Avril'!$E:$E)+SUMIF('Avril'!$A:$A,"607300*",'Avril'!$E:$E)+SUMIF('Avril'!$A:$A,"607310*",'Avril'!$E:$E))</f>
        <v/>
      </c>
      <c r="F19" s="14">
        <f>(SUMIF('Mai'!$A:$A,"607400*",'Mai'!$E:$E)+SUMIF('Mai'!$A:$A,"607300*",'Mai'!$E:$E)+SUMIF('Mai'!$A:$A,"607310*",'Mai'!$E:$E))</f>
        <v/>
      </c>
      <c r="G19" s="14">
        <f>(SUMIF('Juin'!$A:$A,"607400*",'Juin'!$E:$E)+SUMIF('Juin'!$A:$A,"607300*",'Juin'!$E:$E)+SUMIF('Juin'!$A:$A,"607310*",'Juin'!$E:$E))</f>
        <v/>
      </c>
      <c r="H19" s="14">
        <f>(SUMIF('Juillet'!$A:$A,"607400*",'Juillet'!$E:$E)+SUMIF('Juillet'!$A:$A,"607300*",'Juillet'!$E:$E)+SUMIF('Juillet'!$A:$A,"607310*",'Juillet'!$E:$E))</f>
        <v/>
      </c>
      <c r="I19" s="14">
        <f>(SUMIF('Août'!$A:$A,"607400*",'Août'!$E:$E)+SUMIF('Août'!$A:$A,"607300*",'Août'!$E:$E)+SUMIF('Août'!$A:$A,"607310*",'Août'!$E:$E))</f>
        <v/>
      </c>
      <c r="J19" s="14">
        <f>(SUMIF('Septembre'!$A:$A,"607400*",'Septembre'!$E:$E)+SUMIF('Septembre'!$A:$A,"607300*",'Septembre'!$E:$E)+SUMIF('Septembre'!$A:$A,"607310*",'Septembre'!$E:$E))</f>
        <v/>
      </c>
      <c r="K19" s="14">
        <f>(SUMIF('Octobre'!$A:$A,"607400*",'Octobre'!$E:$E)+SUMIF('Octobre'!$A:$A,"607300*",'Octobre'!$E:$E)+SUMIF('Octobre'!$A:$A,"607310*",'Octobre'!$E:$E))</f>
        <v/>
      </c>
      <c r="L19" s="14">
        <f>(SUMIF('Novembre'!$A:$A,"607400*",'Novembre'!$E:$E)+SUMIF('Novembre'!$A:$A,"607300*",'Novembre'!$E:$E)+SUMIF('Novembre'!$A:$A,"607310*",'Novembre'!$E:$E))</f>
        <v/>
      </c>
      <c r="M19" s="14">
        <f>(SUMIF('Décembre'!$A:$A,"607400*",'Décembre'!$E:$E)+SUMIF('Décembre'!$A:$A,"607300*",'Décembre'!$E:$E)+SUMIF('Décembre'!$A:$A,"607310*",'Décembre'!$E:$E))</f>
        <v/>
      </c>
      <c r="N19" s="15">
        <f>SUM(B19:M19)</f>
        <v/>
      </c>
    </row>
    <row r="20" ht="16" customHeight="1">
      <c r="A20" s="10" t="inlineStr">
        <is>
          <t>Achats Bar &amp; Vins</t>
        </is>
      </c>
      <c r="B20" s="11">
        <f>(SUMIF('Janvier'!$A:$A,"607100*",'Janvier'!$E:$E))</f>
        <v/>
      </c>
      <c r="C20" s="11">
        <f>(SUMIF('Février'!$A:$A,"607100*",'Février'!$E:$E))</f>
        <v/>
      </c>
      <c r="D20" s="11">
        <f>(SUMIF('Mars'!$A:$A,"607100*",'Mars'!$E:$E))</f>
        <v/>
      </c>
      <c r="E20" s="11">
        <f>(SUMIF('Avril'!$A:$A,"607100*",'Avril'!$E:$E))</f>
        <v/>
      </c>
      <c r="F20" s="11">
        <f>(SUMIF('Mai'!$A:$A,"607100*",'Mai'!$E:$E))</f>
        <v/>
      </c>
      <c r="G20" s="11">
        <f>(SUMIF('Juin'!$A:$A,"607100*",'Juin'!$E:$E))</f>
        <v/>
      </c>
      <c r="H20" s="11">
        <f>(SUMIF('Juillet'!$A:$A,"607100*",'Juillet'!$E:$E))</f>
        <v/>
      </c>
      <c r="I20" s="11">
        <f>(SUMIF('Août'!$A:$A,"607100*",'Août'!$E:$E))</f>
        <v/>
      </c>
      <c r="J20" s="11">
        <f>(SUMIF('Septembre'!$A:$A,"607100*",'Septembre'!$E:$E))</f>
        <v/>
      </c>
      <c r="K20" s="11">
        <f>(SUMIF('Octobre'!$A:$A,"607100*",'Octobre'!$E:$E))</f>
        <v/>
      </c>
      <c r="L20" s="11">
        <f>(SUMIF('Novembre'!$A:$A,"607100*",'Novembre'!$E:$E))</f>
        <v/>
      </c>
      <c r="M20" s="11">
        <f>(SUMIF('Décembre'!$A:$A,"607100*",'Décembre'!$E:$E))</f>
        <v/>
      </c>
      <c r="N20" s="12">
        <f>SUM(B20:M20)</f>
        <v/>
      </c>
    </row>
    <row r="21" ht="16" customHeight="1">
      <c r="A21" s="13" t="inlineStr">
        <is>
          <t>Fournitures consommables</t>
        </is>
      </c>
      <c r="B21" s="14">
        <f>(SUMIF('Janvier'!$A:$A,"602200*",'Janvier'!$E:$E)+SUMIF('Janvier'!$A:$A,"602220*",'Janvier'!$E:$E)+SUMIF('Janvier'!$A:$A,"606300*",'Janvier'!$E:$E)+SUMIF('Janvier'!$A:$A,"606400*",'Janvier'!$E:$E))</f>
        <v/>
      </c>
      <c r="C21" s="14">
        <f>(SUMIF('Février'!$A:$A,"602200*",'Février'!$E:$E)+SUMIF('Février'!$A:$A,"602220*",'Février'!$E:$E)+SUMIF('Février'!$A:$A,"606300*",'Février'!$E:$E)+SUMIF('Février'!$A:$A,"606400*",'Février'!$E:$E))</f>
        <v/>
      </c>
      <c r="D21" s="14">
        <f>(SUMIF('Mars'!$A:$A,"602200*",'Mars'!$E:$E)+SUMIF('Mars'!$A:$A,"602220*",'Mars'!$E:$E)+SUMIF('Mars'!$A:$A,"606300*",'Mars'!$E:$E)+SUMIF('Mars'!$A:$A,"606400*",'Mars'!$E:$E))</f>
        <v/>
      </c>
      <c r="E21" s="14">
        <f>(SUMIF('Avril'!$A:$A,"602200*",'Avril'!$E:$E)+SUMIF('Avril'!$A:$A,"602220*",'Avril'!$E:$E)+SUMIF('Avril'!$A:$A,"606300*",'Avril'!$E:$E)+SUMIF('Avril'!$A:$A,"606400*",'Avril'!$E:$E))</f>
        <v/>
      </c>
      <c r="F21" s="14">
        <f>(SUMIF('Mai'!$A:$A,"602200*",'Mai'!$E:$E)+SUMIF('Mai'!$A:$A,"602220*",'Mai'!$E:$E)+SUMIF('Mai'!$A:$A,"606300*",'Mai'!$E:$E)+SUMIF('Mai'!$A:$A,"606400*",'Mai'!$E:$E))</f>
        <v/>
      </c>
      <c r="G21" s="14">
        <f>(SUMIF('Juin'!$A:$A,"602200*",'Juin'!$E:$E)+SUMIF('Juin'!$A:$A,"602220*",'Juin'!$E:$E)+SUMIF('Juin'!$A:$A,"606300*",'Juin'!$E:$E)+SUMIF('Juin'!$A:$A,"606400*",'Juin'!$E:$E))</f>
        <v/>
      </c>
      <c r="H21" s="14">
        <f>(SUMIF('Juillet'!$A:$A,"602200*",'Juillet'!$E:$E)+SUMIF('Juillet'!$A:$A,"602220*",'Juillet'!$E:$E)+SUMIF('Juillet'!$A:$A,"606300*",'Juillet'!$E:$E)+SUMIF('Juillet'!$A:$A,"606400*",'Juillet'!$E:$E))</f>
        <v/>
      </c>
      <c r="I21" s="14">
        <f>(SUMIF('Août'!$A:$A,"602200*",'Août'!$E:$E)+SUMIF('Août'!$A:$A,"602220*",'Août'!$E:$E)+SUMIF('Août'!$A:$A,"606300*",'Août'!$E:$E)+SUMIF('Août'!$A:$A,"606400*",'Août'!$E:$E))</f>
        <v/>
      </c>
      <c r="J21" s="14">
        <f>(SUMIF('Septembre'!$A:$A,"602200*",'Septembre'!$E:$E)+SUMIF('Septembre'!$A:$A,"602220*",'Septembre'!$E:$E)+SUMIF('Septembre'!$A:$A,"606300*",'Septembre'!$E:$E)+SUMIF('Septembre'!$A:$A,"606400*",'Septembre'!$E:$E))</f>
        <v/>
      </c>
      <c r="K21" s="14">
        <f>(SUMIF('Octobre'!$A:$A,"602200*",'Octobre'!$E:$E)+SUMIF('Octobre'!$A:$A,"602220*",'Octobre'!$E:$E)+SUMIF('Octobre'!$A:$A,"606300*",'Octobre'!$E:$E)+SUMIF('Octobre'!$A:$A,"606400*",'Octobre'!$E:$E))</f>
        <v/>
      </c>
      <c r="L21" s="14">
        <f>(SUMIF('Novembre'!$A:$A,"602200*",'Novembre'!$E:$E)+SUMIF('Novembre'!$A:$A,"602220*",'Novembre'!$E:$E)+SUMIF('Novembre'!$A:$A,"606300*",'Novembre'!$E:$E)+SUMIF('Novembre'!$A:$A,"606400*",'Novembre'!$E:$E))</f>
        <v/>
      </c>
      <c r="M21" s="14">
        <f>(SUMIF('Décembre'!$A:$A,"602200*",'Décembre'!$E:$E)+SUMIF('Décembre'!$A:$A,"602220*",'Décembre'!$E:$E)+SUMIF('Décembre'!$A:$A,"606300*",'Décembre'!$E:$E)+SUMIF('Décembre'!$A:$A,"606400*",'Décembre'!$E:$E))</f>
        <v/>
      </c>
      <c r="N21" s="15">
        <f>SUM(B21:M21)</f>
        <v/>
      </c>
    </row>
    <row r="22" ht="16" customHeight="1">
      <c r="A22" s="10" t="inlineStr">
        <is>
          <t>Énergie (Élec + Gaz)</t>
        </is>
      </c>
      <c r="B22" s="11">
        <f>(SUMIF('Janvier'!$A:$A,"606130*",'Janvier'!$E:$E)+SUMIF('Janvier'!$A:$A,"606140*",'Janvier'!$E:$E))</f>
        <v/>
      </c>
      <c r="C22" s="11">
        <f>(SUMIF('Février'!$A:$A,"606130*",'Février'!$E:$E)+SUMIF('Février'!$A:$A,"606140*",'Février'!$E:$E))</f>
        <v/>
      </c>
      <c r="D22" s="11">
        <f>(SUMIF('Mars'!$A:$A,"606130*",'Mars'!$E:$E)+SUMIF('Mars'!$A:$A,"606140*",'Mars'!$E:$E))</f>
        <v/>
      </c>
      <c r="E22" s="11">
        <f>(SUMIF('Avril'!$A:$A,"606130*",'Avril'!$E:$E)+SUMIF('Avril'!$A:$A,"606140*",'Avril'!$E:$E))</f>
        <v/>
      </c>
      <c r="F22" s="11">
        <f>(SUMIF('Mai'!$A:$A,"606130*",'Mai'!$E:$E)+SUMIF('Mai'!$A:$A,"606140*",'Mai'!$E:$E))</f>
        <v/>
      </c>
      <c r="G22" s="11">
        <f>(SUMIF('Juin'!$A:$A,"606130*",'Juin'!$E:$E)+SUMIF('Juin'!$A:$A,"606140*",'Juin'!$E:$E))</f>
        <v/>
      </c>
      <c r="H22" s="11">
        <f>(SUMIF('Juillet'!$A:$A,"606130*",'Juillet'!$E:$E)+SUMIF('Juillet'!$A:$A,"606140*",'Juillet'!$E:$E))</f>
        <v/>
      </c>
      <c r="I22" s="11">
        <f>(SUMIF('Août'!$A:$A,"606130*",'Août'!$E:$E)+SUMIF('Août'!$A:$A,"606140*",'Août'!$E:$E))</f>
        <v/>
      </c>
      <c r="J22" s="11">
        <f>(SUMIF('Septembre'!$A:$A,"606130*",'Septembre'!$E:$E)+SUMIF('Septembre'!$A:$A,"606140*",'Septembre'!$E:$E))</f>
        <v/>
      </c>
      <c r="K22" s="11">
        <f>(SUMIF('Octobre'!$A:$A,"606130*",'Octobre'!$E:$E)+SUMIF('Octobre'!$A:$A,"606140*",'Octobre'!$E:$E))</f>
        <v/>
      </c>
      <c r="L22" s="11">
        <f>(SUMIF('Novembre'!$A:$A,"606130*",'Novembre'!$E:$E)+SUMIF('Novembre'!$A:$A,"606140*",'Novembre'!$E:$E))</f>
        <v/>
      </c>
      <c r="M22" s="11">
        <f>(SUMIF('Décembre'!$A:$A,"606130*",'Décembre'!$E:$E)+SUMIF('Décembre'!$A:$A,"606140*",'Décembre'!$E:$E))</f>
        <v/>
      </c>
      <c r="N22" s="12">
        <f>SUM(B22:M22)</f>
        <v/>
      </c>
    </row>
    <row r="23" ht="16" customHeight="1">
      <c r="A23" s="13" t="inlineStr">
        <is>
          <t>Locations diverses</t>
        </is>
      </c>
      <c r="B23" s="14">
        <f>(SUMIF('Janvier'!$A:$A,"613010*",'Janvier'!$E:$E)+SUMIF('Janvier'!$A:$A,"613014*",'Janvier'!$E:$E)+SUMIF('Janvier'!$A:$A,"613018*",'Janvier'!$E:$E)+SUMIF('Janvier'!$A:$A,"613023*",'Janvier'!$E:$E)+SUMIF('Janvier'!$A:$A,"613100*",'Janvier'!$E:$E)+SUMIF('Janvier'!$A:$A,"613210*",'Janvier'!$E:$E)+SUMIF('Janvier'!$A:$A,"613220*",'Janvier'!$E:$E)+SUMIF('Janvier'!$A:$A,"614100*",'Janvier'!$E:$E)+SUMIF('Janvier'!$A:$A,"614200*",'Janvier'!$E:$E))</f>
        <v/>
      </c>
      <c r="C23" s="14">
        <f>(SUMIF('Février'!$A:$A,"613010*",'Février'!$E:$E)+SUMIF('Février'!$A:$A,"613014*",'Février'!$E:$E)+SUMIF('Février'!$A:$A,"613018*",'Février'!$E:$E)+SUMIF('Février'!$A:$A,"613023*",'Février'!$E:$E)+SUMIF('Février'!$A:$A,"613100*",'Février'!$E:$E)+SUMIF('Février'!$A:$A,"613210*",'Février'!$E:$E)+SUMIF('Février'!$A:$A,"613220*",'Février'!$E:$E)+SUMIF('Février'!$A:$A,"614100*",'Février'!$E:$E)+SUMIF('Février'!$A:$A,"614200*",'Février'!$E:$E))</f>
        <v/>
      </c>
      <c r="D23" s="14">
        <f>(SUMIF('Mars'!$A:$A,"613010*",'Mars'!$E:$E)+SUMIF('Mars'!$A:$A,"613014*",'Mars'!$E:$E)+SUMIF('Mars'!$A:$A,"613018*",'Mars'!$E:$E)+SUMIF('Mars'!$A:$A,"613023*",'Mars'!$E:$E)+SUMIF('Mars'!$A:$A,"613100*",'Mars'!$E:$E)+SUMIF('Mars'!$A:$A,"613210*",'Mars'!$E:$E)+SUMIF('Mars'!$A:$A,"613220*",'Mars'!$E:$E)+SUMIF('Mars'!$A:$A,"614100*",'Mars'!$E:$E)+SUMIF('Mars'!$A:$A,"614200*",'Mars'!$E:$E))</f>
        <v/>
      </c>
      <c r="E23" s="14">
        <f>(SUMIF('Avril'!$A:$A,"613010*",'Avril'!$E:$E)+SUMIF('Avril'!$A:$A,"613014*",'Avril'!$E:$E)+SUMIF('Avril'!$A:$A,"613018*",'Avril'!$E:$E)+SUMIF('Avril'!$A:$A,"613023*",'Avril'!$E:$E)+SUMIF('Avril'!$A:$A,"613100*",'Avril'!$E:$E)+SUMIF('Avril'!$A:$A,"613210*",'Avril'!$E:$E)+SUMIF('Avril'!$A:$A,"613220*",'Avril'!$E:$E)+SUMIF('Avril'!$A:$A,"614100*",'Avril'!$E:$E)+SUMIF('Avril'!$A:$A,"614200*",'Avril'!$E:$E))</f>
        <v/>
      </c>
      <c r="F23" s="14">
        <f>(SUMIF('Mai'!$A:$A,"613010*",'Mai'!$E:$E)+SUMIF('Mai'!$A:$A,"613014*",'Mai'!$E:$E)+SUMIF('Mai'!$A:$A,"613018*",'Mai'!$E:$E)+SUMIF('Mai'!$A:$A,"613023*",'Mai'!$E:$E)+SUMIF('Mai'!$A:$A,"613100*",'Mai'!$E:$E)+SUMIF('Mai'!$A:$A,"613210*",'Mai'!$E:$E)+SUMIF('Mai'!$A:$A,"613220*",'Mai'!$E:$E)+SUMIF('Mai'!$A:$A,"614100*",'Mai'!$E:$E)+SUMIF('Mai'!$A:$A,"614200*",'Mai'!$E:$E))</f>
        <v/>
      </c>
      <c r="G23" s="14">
        <f>(SUMIF('Juin'!$A:$A,"613010*",'Juin'!$E:$E)+SUMIF('Juin'!$A:$A,"613014*",'Juin'!$E:$E)+SUMIF('Juin'!$A:$A,"613018*",'Juin'!$E:$E)+SUMIF('Juin'!$A:$A,"613023*",'Juin'!$E:$E)+SUMIF('Juin'!$A:$A,"613100*",'Juin'!$E:$E)+SUMIF('Juin'!$A:$A,"613210*",'Juin'!$E:$E)+SUMIF('Juin'!$A:$A,"613220*",'Juin'!$E:$E)+SUMIF('Juin'!$A:$A,"614100*",'Juin'!$E:$E)+SUMIF('Juin'!$A:$A,"614200*",'Juin'!$E:$E))</f>
        <v/>
      </c>
      <c r="H23" s="14">
        <f>(SUMIF('Juillet'!$A:$A,"613010*",'Juillet'!$E:$E)+SUMIF('Juillet'!$A:$A,"613014*",'Juillet'!$E:$E)+SUMIF('Juillet'!$A:$A,"613018*",'Juillet'!$E:$E)+SUMIF('Juillet'!$A:$A,"613023*",'Juillet'!$E:$E)+SUMIF('Juillet'!$A:$A,"613100*",'Juillet'!$E:$E)+SUMIF('Juillet'!$A:$A,"613210*",'Juillet'!$E:$E)+SUMIF('Juillet'!$A:$A,"613220*",'Juillet'!$E:$E)+SUMIF('Juillet'!$A:$A,"614100*",'Juillet'!$E:$E)+SUMIF('Juillet'!$A:$A,"614200*",'Juillet'!$E:$E))</f>
        <v/>
      </c>
      <c r="I23" s="14">
        <f>(SUMIF('Août'!$A:$A,"613010*",'Août'!$E:$E)+SUMIF('Août'!$A:$A,"613014*",'Août'!$E:$E)+SUMIF('Août'!$A:$A,"613018*",'Août'!$E:$E)+SUMIF('Août'!$A:$A,"613023*",'Août'!$E:$E)+SUMIF('Août'!$A:$A,"613100*",'Août'!$E:$E)+SUMIF('Août'!$A:$A,"613210*",'Août'!$E:$E)+SUMIF('Août'!$A:$A,"613220*",'Août'!$E:$E)+SUMIF('Août'!$A:$A,"614100*",'Août'!$E:$E)+SUMIF('Août'!$A:$A,"614200*",'Août'!$E:$E))</f>
        <v/>
      </c>
      <c r="J23" s="14">
        <f>(SUMIF('Septembre'!$A:$A,"613010*",'Septembre'!$E:$E)+SUMIF('Septembre'!$A:$A,"613014*",'Septembre'!$E:$E)+SUMIF('Septembre'!$A:$A,"613018*",'Septembre'!$E:$E)+SUMIF('Septembre'!$A:$A,"613023*",'Septembre'!$E:$E)+SUMIF('Septembre'!$A:$A,"613100*",'Septembre'!$E:$E)+SUMIF('Septembre'!$A:$A,"613210*",'Septembre'!$E:$E)+SUMIF('Septembre'!$A:$A,"613220*",'Septembre'!$E:$E)+SUMIF('Septembre'!$A:$A,"614100*",'Septembre'!$E:$E)+SUMIF('Septembre'!$A:$A,"614200*",'Septembre'!$E:$E))</f>
        <v/>
      </c>
      <c r="K23" s="14">
        <f>(SUMIF('Octobre'!$A:$A,"613010*",'Octobre'!$E:$E)+SUMIF('Octobre'!$A:$A,"613014*",'Octobre'!$E:$E)+SUMIF('Octobre'!$A:$A,"613018*",'Octobre'!$E:$E)+SUMIF('Octobre'!$A:$A,"613023*",'Octobre'!$E:$E)+SUMIF('Octobre'!$A:$A,"613100*",'Octobre'!$E:$E)+SUMIF('Octobre'!$A:$A,"613210*",'Octobre'!$E:$E)+SUMIF('Octobre'!$A:$A,"613220*",'Octobre'!$E:$E)+SUMIF('Octobre'!$A:$A,"614100*",'Octobre'!$E:$E)+SUMIF('Octobre'!$A:$A,"614200*",'Octobre'!$E:$E))</f>
        <v/>
      </c>
      <c r="L23" s="14">
        <f>(SUMIF('Novembre'!$A:$A,"613010*",'Novembre'!$E:$E)+SUMIF('Novembre'!$A:$A,"613014*",'Novembre'!$E:$E)+SUMIF('Novembre'!$A:$A,"613018*",'Novembre'!$E:$E)+SUMIF('Novembre'!$A:$A,"613023*",'Novembre'!$E:$E)+SUMIF('Novembre'!$A:$A,"613100*",'Novembre'!$E:$E)+SUMIF('Novembre'!$A:$A,"613210*",'Novembre'!$E:$E)+SUMIF('Novembre'!$A:$A,"613220*",'Novembre'!$E:$E)+SUMIF('Novembre'!$A:$A,"614100*",'Novembre'!$E:$E)+SUMIF('Novembre'!$A:$A,"614200*",'Novembre'!$E:$E))</f>
        <v/>
      </c>
      <c r="M23" s="14">
        <f>(SUMIF('Décembre'!$A:$A,"613010*",'Décembre'!$E:$E)+SUMIF('Décembre'!$A:$A,"613014*",'Décembre'!$E:$E)+SUMIF('Décembre'!$A:$A,"613018*",'Décembre'!$E:$E)+SUMIF('Décembre'!$A:$A,"613023*",'Décembre'!$E:$E)+SUMIF('Décembre'!$A:$A,"613100*",'Décembre'!$E:$E)+SUMIF('Décembre'!$A:$A,"613210*",'Décembre'!$E:$E)+SUMIF('Décembre'!$A:$A,"613220*",'Décembre'!$E:$E)+SUMIF('Décembre'!$A:$A,"614100*",'Décembre'!$E:$E)+SUMIF('Décembre'!$A:$A,"614200*",'Décembre'!$E:$E))</f>
        <v/>
      </c>
      <c r="N23" s="15">
        <f>SUM(B23:M23)</f>
        <v/>
      </c>
    </row>
    <row r="24" ht="16" customHeight="1">
      <c r="A24" s="10" t="inlineStr">
        <is>
          <t>Entretien &amp; Maintenance</t>
        </is>
      </c>
      <c r="B24" s="11">
        <f>(SUMIF('Janvier'!$A:$A,"615200*",'Janvier'!$E:$E)+SUMIF('Janvier'!$A:$A,"615210*",'Janvier'!$E:$E)+SUMIF('Janvier'!$A:$A,"615220*",'Janvier'!$E:$E)+SUMIF('Janvier'!$A:$A,"615230*",'Janvier'!$E:$E)+SUMIF('Janvier'!$A:$A,"615610*",'Janvier'!$E:$E)+SUMIF('Janvier'!$A:$A,"615611*",'Janvier'!$E:$E)+SUMIF('Janvier'!$A:$A,"615630*",'Janvier'!$E:$E)+SUMIF('Janvier'!$A:$A,"615650*",'Janvier'!$E:$E))</f>
        <v/>
      </c>
      <c r="C24" s="11">
        <f>(SUMIF('Février'!$A:$A,"615200*",'Février'!$E:$E)+SUMIF('Février'!$A:$A,"615210*",'Février'!$E:$E)+SUMIF('Février'!$A:$A,"615220*",'Février'!$E:$E)+SUMIF('Février'!$A:$A,"615230*",'Février'!$E:$E)+SUMIF('Février'!$A:$A,"615610*",'Février'!$E:$E)+SUMIF('Février'!$A:$A,"615611*",'Février'!$E:$E)+SUMIF('Février'!$A:$A,"615630*",'Février'!$E:$E)+SUMIF('Février'!$A:$A,"615650*",'Février'!$E:$E))</f>
        <v/>
      </c>
      <c r="D24" s="11">
        <f>(SUMIF('Mars'!$A:$A,"615200*",'Mars'!$E:$E)+SUMIF('Mars'!$A:$A,"615210*",'Mars'!$E:$E)+SUMIF('Mars'!$A:$A,"615220*",'Mars'!$E:$E)+SUMIF('Mars'!$A:$A,"615230*",'Mars'!$E:$E)+SUMIF('Mars'!$A:$A,"615610*",'Mars'!$E:$E)+SUMIF('Mars'!$A:$A,"615611*",'Mars'!$E:$E)+SUMIF('Mars'!$A:$A,"615630*",'Mars'!$E:$E)+SUMIF('Mars'!$A:$A,"615650*",'Mars'!$E:$E))</f>
        <v/>
      </c>
      <c r="E24" s="11">
        <f>(SUMIF('Avril'!$A:$A,"615200*",'Avril'!$E:$E)+SUMIF('Avril'!$A:$A,"615210*",'Avril'!$E:$E)+SUMIF('Avril'!$A:$A,"615220*",'Avril'!$E:$E)+SUMIF('Avril'!$A:$A,"615230*",'Avril'!$E:$E)+SUMIF('Avril'!$A:$A,"615610*",'Avril'!$E:$E)+SUMIF('Avril'!$A:$A,"615611*",'Avril'!$E:$E)+SUMIF('Avril'!$A:$A,"615630*",'Avril'!$E:$E)+SUMIF('Avril'!$A:$A,"615650*",'Avril'!$E:$E))</f>
        <v/>
      </c>
      <c r="F24" s="11">
        <f>(SUMIF('Mai'!$A:$A,"615200*",'Mai'!$E:$E)+SUMIF('Mai'!$A:$A,"615210*",'Mai'!$E:$E)+SUMIF('Mai'!$A:$A,"615220*",'Mai'!$E:$E)+SUMIF('Mai'!$A:$A,"615230*",'Mai'!$E:$E)+SUMIF('Mai'!$A:$A,"615610*",'Mai'!$E:$E)+SUMIF('Mai'!$A:$A,"615611*",'Mai'!$E:$E)+SUMIF('Mai'!$A:$A,"615630*",'Mai'!$E:$E)+SUMIF('Mai'!$A:$A,"615650*",'Mai'!$E:$E))</f>
        <v/>
      </c>
      <c r="G24" s="11">
        <f>(SUMIF('Juin'!$A:$A,"615200*",'Juin'!$E:$E)+SUMIF('Juin'!$A:$A,"615210*",'Juin'!$E:$E)+SUMIF('Juin'!$A:$A,"615220*",'Juin'!$E:$E)+SUMIF('Juin'!$A:$A,"615230*",'Juin'!$E:$E)+SUMIF('Juin'!$A:$A,"615610*",'Juin'!$E:$E)+SUMIF('Juin'!$A:$A,"615611*",'Juin'!$E:$E)+SUMIF('Juin'!$A:$A,"615630*",'Juin'!$E:$E)+SUMIF('Juin'!$A:$A,"615650*",'Juin'!$E:$E))</f>
        <v/>
      </c>
      <c r="H24" s="11">
        <f>(SUMIF('Juillet'!$A:$A,"615200*",'Juillet'!$E:$E)+SUMIF('Juillet'!$A:$A,"615210*",'Juillet'!$E:$E)+SUMIF('Juillet'!$A:$A,"615220*",'Juillet'!$E:$E)+SUMIF('Juillet'!$A:$A,"615230*",'Juillet'!$E:$E)+SUMIF('Juillet'!$A:$A,"615610*",'Juillet'!$E:$E)+SUMIF('Juillet'!$A:$A,"615611*",'Juillet'!$E:$E)+SUMIF('Juillet'!$A:$A,"615630*",'Juillet'!$E:$E)+SUMIF('Juillet'!$A:$A,"615650*",'Juillet'!$E:$E))</f>
        <v/>
      </c>
      <c r="I24" s="11">
        <f>(SUMIF('Août'!$A:$A,"615200*",'Août'!$E:$E)+SUMIF('Août'!$A:$A,"615210*",'Août'!$E:$E)+SUMIF('Août'!$A:$A,"615220*",'Août'!$E:$E)+SUMIF('Août'!$A:$A,"615230*",'Août'!$E:$E)+SUMIF('Août'!$A:$A,"615610*",'Août'!$E:$E)+SUMIF('Août'!$A:$A,"615611*",'Août'!$E:$E)+SUMIF('Août'!$A:$A,"615630*",'Août'!$E:$E)+SUMIF('Août'!$A:$A,"615650*",'Août'!$E:$E))</f>
        <v/>
      </c>
      <c r="J24" s="11">
        <f>(SUMIF('Septembre'!$A:$A,"615200*",'Septembre'!$E:$E)+SUMIF('Septembre'!$A:$A,"615210*",'Septembre'!$E:$E)+SUMIF('Septembre'!$A:$A,"615220*",'Septembre'!$E:$E)+SUMIF('Septembre'!$A:$A,"615230*",'Septembre'!$E:$E)+SUMIF('Septembre'!$A:$A,"615610*",'Septembre'!$E:$E)+SUMIF('Septembre'!$A:$A,"615611*",'Septembre'!$E:$E)+SUMIF('Septembre'!$A:$A,"615630*",'Septembre'!$E:$E)+SUMIF('Septembre'!$A:$A,"615650*",'Septembre'!$E:$E))</f>
        <v/>
      </c>
      <c r="K24" s="11">
        <f>(SUMIF('Octobre'!$A:$A,"615200*",'Octobre'!$E:$E)+SUMIF('Octobre'!$A:$A,"615210*",'Octobre'!$E:$E)+SUMIF('Octobre'!$A:$A,"615220*",'Octobre'!$E:$E)+SUMIF('Octobre'!$A:$A,"615230*",'Octobre'!$E:$E)+SUMIF('Octobre'!$A:$A,"615610*",'Octobre'!$E:$E)+SUMIF('Octobre'!$A:$A,"615611*",'Octobre'!$E:$E)+SUMIF('Octobre'!$A:$A,"615630*",'Octobre'!$E:$E)+SUMIF('Octobre'!$A:$A,"615650*",'Octobre'!$E:$E))</f>
        <v/>
      </c>
      <c r="L24" s="11">
        <f>(SUMIF('Novembre'!$A:$A,"615200*",'Novembre'!$E:$E)+SUMIF('Novembre'!$A:$A,"615210*",'Novembre'!$E:$E)+SUMIF('Novembre'!$A:$A,"615220*",'Novembre'!$E:$E)+SUMIF('Novembre'!$A:$A,"615230*",'Novembre'!$E:$E)+SUMIF('Novembre'!$A:$A,"615610*",'Novembre'!$E:$E)+SUMIF('Novembre'!$A:$A,"615611*",'Novembre'!$E:$E)+SUMIF('Novembre'!$A:$A,"615630*",'Novembre'!$E:$E)+SUMIF('Novembre'!$A:$A,"615650*",'Novembre'!$E:$E))</f>
        <v/>
      </c>
      <c r="M24" s="11">
        <f>(SUMIF('Décembre'!$A:$A,"615200*",'Décembre'!$E:$E)+SUMIF('Décembre'!$A:$A,"615210*",'Décembre'!$E:$E)+SUMIF('Décembre'!$A:$A,"615220*",'Décembre'!$E:$E)+SUMIF('Décembre'!$A:$A,"615230*",'Décembre'!$E:$E)+SUMIF('Décembre'!$A:$A,"615610*",'Décembre'!$E:$E)+SUMIF('Décembre'!$A:$A,"615611*",'Décembre'!$E:$E)+SUMIF('Décembre'!$A:$A,"615630*",'Décembre'!$E:$E)+SUMIF('Décembre'!$A:$A,"615650*",'Décembre'!$E:$E))</f>
        <v/>
      </c>
      <c r="N24" s="12">
        <f>SUM(B24:M24)</f>
        <v/>
      </c>
    </row>
    <row r="25" ht="16" customHeight="1">
      <c r="A25" s="13" t="inlineStr">
        <is>
          <t>Assurances</t>
        </is>
      </c>
      <c r="B25" s="14">
        <f>(SUMIF('Janvier'!$A:$A,"616100*",'Janvier'!$E:$E))</f>
        <v/>
      </c>
      <c r="C25" s="14">
        <f>(SUMIF('Février'!$A:$A,"616100*",'Février'!$E:$E))</f>
        <v/>
      </c>
      <c r="D25" s="14">
        <f>(SUMIF('Mars'!$A:$A,"616100*",'Mars'!$E:$E))</f>
        <v/>
      </c>
      <c r="E25" s="14">
        <f>(SUMIF('Avril'!$A:$A,"616100*",'Avril'!$E:$E))</f>
        <v/>
      </c>
      <c r="F25" s="14">
        <f>(SUMIF('Mai'!$A:$A,"616100*",'Mai'!$E:$E))</f>
        <v/>
      </c>
      <c r="G25" s="14">
        <f>(SUMIF('Juin'!$A:$A,"616100*",'Juin'!$E:$E))</f>
        <v/>
      </c>
      <c r="H25" s="14">
        <f>(SUMIF('Juillet'!$A:$A,"616100*",'Juillet'!$E:$E))</f>
        <v/>
      </c>
      <c r="I25" s="14">
        <f>(SUMIF('Août'!$A:$A,"616100*",'Août'!$E:$E))</f>
        <v/>
      </c>
      <c r="J25" s="14">
        <f>(SUMIF('Septembre'!$A:$A,"616100*",'Septembre'!$E:$E))</f>
        <v/>
      </c>
      <c r="K25" s="14">
        <f>(SUMIF('Octobre'!$A:$A,"616100*",'Octobre'!$E:$E))</f>
        <v/>
      </c>
      <c r="L25" s="14">
        <f>(SUMIF('Novembre'!$A:$A,"616100*",'Novembre'!$E:$E))</f>
        <v/>
      </c>
      <c r="M25" s="14">
        <f>(SUMIF('Décembre'!$A:$A,"616100*",'Décembre'!$E:$E))</f>
        <v/>
      </c>
      <c r="N25" s="15">
        <f>SUM(B25:M25)</f>
        <v/>
      </c>
    </row>
    <row r="26" ht="16" customHeight="1">
      <c r="A26" s="10" t="inlineStr">
        <is>
          <t>Commissions OTA</t>
        </is>
      </c>
      <c r="B26" s="11">
        <f>(SUMIF('Janvier'!$A:$A,"622120*",'Janvier'!$E:$E)+SUMIF('Janvier'!$A:$A,"622260*",'Janvier'!$E:$E)+SUMIF('Janvier'!$A:$A,"622263*",'Janvier'!$E:$E)+SUMIF('Janvier'!$A:$A,"622290*",'Janvier'!$E:$E)+SUMIF('Janvier'!$A:$A,"622291*",'Janvier'!$E:$E))</f>
        <v/>
      </c>
      <c r="C26" s="11">
        <f>(SUMIF('Février'!$A:$A,"622120*",'Février'!$E:$E)+SUMIF('Février'!$A:$A,"622260*",'Février'!$E:$E)+SUMIF('Février'!$A:$A,"622263*",'Février'!$E:$E)+SUMIF('Février'!$A:$A,"622290*",'Février'!$E:$E)+SUMIF('Février'!$A:$A,"622291*",'Février'!$E:$E))</f>
        <v/>
      </c>
      <c r="D26" s="11">
        <f>(SUMIF('Mars'!$A:$A,"622120*",'Mars'!$E:$E)+SUMIF('Mars'!$A:$A,"622260*",'Mars'!$E:$E)+SUMIF('Mars'!$A:$A,"622263*",'Mars'!$E:$E)+SUMIF('Mars'!$A:$A,"622290*",'Mars'!$E:$E)+SUMIF('Mars'!$A:$A,"622291*",'Mars'!$E:$E))</f>
        <v/>
      </c>
      <c r="E26" s="11">
        <f>(SUMIF('Avril'!$A:$A,"622120*",'Avril'!$E:$E)+SUMIF('Avril'!$A:$A,"622260*",'Avril'!$E:$E)+SUMIF('Avril'!$A:$A,"622263*",'Avril'!$E:$E)+SUMIF('Avril'!$A:$A,"622290*",'Avril'!$E:$E)+SUMIF('Avril'!$A:$A,"622291*",'Avril'!$E:$E))</f>
        <v/>
      </c>
      <c r="F26" s="11">
        <f>(SUMIF('Mai'!$A:$A,"622120*",'Mai'!$E:$E)+SUMIF('Mai'!$A:$A,"622260*",'Mai'!$E:$E)+SUMIF('Mai'!$A:$A,"622263*",'Mai'!$E:$E)+SUMIF('Mai'!$A:$A,"622290*",'Mai'!$E:$E)+SUMIF('Mai'!$A:$A,"622291*",'Mai'!$E:$E))</f>
        <v/>
      </c>
      <c r="G26" s="11">
        <f>(SUMIF('Juin'!$A:$A,"622120*",'Juin'!$E:$E)+SUMIF('Juin'!$A:$A,"622260*",'Juin'!$E:$E)+SUMIF('Juin'!$A:$A,"622263*",'Juin'!$E:$E)+SUMIF('Juin'!$A:$A,"622290*",'Juin'!$E:$E)+SUMIF('Juin'!$A:$A,"622291*",'Juin'!$E:$E))</f>
        <v/>
      </c>
      <c r="H26" s="11">
        <f>(SUMIF('Juillet'!$A:$A,"622120*",'Juillet'!$E:$E)+SUMIF('Juillet'!$A:$A,"622260*",'Juillet'!$E:$E)+SUMIF('Juillet'!$A:$A,"622263*",'Juillet'!$E:$E)+SUMIF('Juillet'!$A:$A,"622290*",'Juillet'!$E:$E)+SUMIF('Juillet'!$A:$A,"622291*",'Juillet'!$E:$E))</f>
        <v/>
      </c>
      <c r="I26" s="11">
        <f>(SUMIF('Août'!$A:$A,"622120*",'Août'!$E:$E)+SUMIF('Août'!$A:$A,"622260*",'Août'!$E:$E)+SUMIF('Août'!$A:$A,"622263*",'Août'!$E:$E)+SUMIF('Août'!$A:$A,"622290*",'Août'!$E:$E)+SUMIF('Août'!$A:$A,"622291*",'Août'!$E:$E))</f>
        <v/>
      </c>
      <c r="J26" s="11">
        <f>(SUMIF('Septembre'!$A:$A,"622120*",'Septembre'!$E:$E)+SUMIF('Septembre'!$A:$A,"622260*",'Septembre'!$E:$E)+SUMIF('Septembre'!$A:$A,"622263*",'Septembre'!$E:$E)+SUMIF('Septembre'!$A:$A,"622290*",'Septembre'!$E:$E)+SUMIF('Septembre'!$A:$A,"622291*",'Septembre'!$E:$E))</f>
        <v/>
      </c>
      <c r="K26" s="11">
        <f>(SUMIF('Octobre'!$A:$A,"622120*",'Octobre'!$E:$E)+SUMIF('Octobre'!$A:$A,"622260*",'Octobre'!$E:$E)+SUMIF('Octobre'!$A:$A,"622263*",'Octobre'!$E:$E)+SUMIF('Octobre'!$A:$A,"622290*",'Octobre'!$E:$E)+SUMIF('Octobre'!$A:$A,"622291*",'Octobre'!$E:$E))</f>
        <v/>
      </c>
      <c r="L26" s="11">
        <f>(SUMIF('Novembre'!$A:$A,"622120*",'Novembre'!$E:$E)+SUMIF('Novembre'!$A:$A,"622260*",'Novembre'!$E:$E)+SUMIF('Novembre'!$A:$A,"622263*",'Novembre'!$E:$E)+SUMIF('Novembre'!$A:$A,"622290*",'Novembre'!$E:$E)+SUMIF('Novembre'!$A:$A,"622291*",'Novembre'!$E:$E))</f>
        <v/>
      </c>
      <c r="M26" s="11">
        <f>(SUMIF('Décembre'!$A:$A,"622120*",'Décembre'!$E:$E)+SUMIF('Décembre'!$A:$A,"622260*",'Décembre'!$E:$E)+SUMIF('Décembre'!$A:$A,"622263*",'Décembre'!$E:$E)+SUMIF('Décembre'!$A:$A,"622290*",'Décembre'!$E:$E)+SUMIF('Décembre'!$A:$A,"622291*",'Décembre'!$E:$E))</f>
        <v/>
      </c>
      <c r="N26" s="12">
        <f>SUM(B26:M26)</f>
        <v/>
      </c>
    </row>
    <row r="27" ht="16" customHeight="1">
      <c r="A27" s="13" t="inlineStr">
        <is>
          <t>Honoraires &amp; Prestations</t>
        </is>
      </c>
      <c r="B27" s="14">
        <f>(SUMIF('Janvier'!$A:$A,"622000*",'Janvier'!$E:$E)+SUMIF('Janvier'!$A:$A,"622600*",'Janvier'!$E:$E))</f>
        <v/>
      </c>
      <c r="C27" s="14">
        <f>(SUMIF('Février'!$A:$A,"622000*",'Février'!$E:$E)+SUMIF('Février'!$A:$A,"622600*",'Février'!$E:$E))</f>
        <v/>
      </c>
      <c r="D27" s="14">
        <f>(SUMIF('Mars'!$A:$A,"622000*",'Mars'!$E:$E)+SUMIF('Mars'!$A:$A,"622600*",'Mars'!$E:$E))</f>
        <v/>
      </c>
      <c r="E27" s="14">
        <f>(SUMIF('Avril'!$A:$A,"622000*",'Avril'!$E:$E)+SUMIF('Avril'!$A:$A,"622600*",'Avril'!$E:$E))</f>
        <v/>
      </c>
      <c r="F27" s="14">
        <f>(SUMIF('Mai'!$A:$A,"622000*",'Mai'!$E:$E)+SUMIF('Mai'!$A:$A,"622600*",'Mai'!$E:$E))</f>
        <v/>
      </c>
      <c r="G27" s="14">
        <f>(SUMIF('Juin'!$A:$A,"622000*",'Juin'!$E:$E)+SUMIF('Juin'!$A:$A,"622600*",'Juin'!$E:$E))</f>
        <v/>
      </c>
      <c r="H27" s="14">
        <f>(SUMIF('Juillet'!$A:$A,"622000*",'Juillet'!$E:$E)+SUMIF('Juillet'!$A:$A,"622600*",'Juillet'!$E:$E))</f>
        <v/>
      </c>
      <c r="I27" s="14">
        <f>(SUMIF('Août'!$A:$A,"622000*",'Août'!$E:$E)+SUMIF('Août'!$A:$A,"622600*",'Août'!$E:$E))</f>
        <v/>
      </c>
      <c r="J27" s="14">
        <f>(SUMIF('Septembre'!$A:$A,"622000*",'Septembre'!$E:$E)+SUMIF('Septembre'!$A:$A,"622600*",'Septembre'!$E:$E))</f>
        <v/>
      </c>
      <c r="K27" s="14">
        <f>(SUMIF('Octobre'!$A:$A,"622000*",'Octobre'!$E:$E)+SUMIF('Octobre'!$A:$A,"622600*",'Octobre'!$E:$E))</f>
        <v/>
      </c>
      <c r="L27" s="14">
        <f>(SUMIF('Novembre'!$A:$A,"622000*",'Novembre'!$E:$E)+SUMIF('Novembre'!$A:$A,"622600*",'Novembre'!$E:$E))</f>
        <v/>
      </c>
      <c r="M27" s="14">
        <f>(SUMIF('Décembre'!$A:$A,"622000*",'Décembre'!$E:$E)+SUMIF('Décembre'!$A:$A,"622600*",'Décembre'!$E:$E))</f>
        <v/>
      </c>
      <c r="N27" s="15">
        <f>SUM(B27:M27)</f>
        <v/>
      </c>
    </row>
    <row r="28" ht="16" customHeight="1">
      <c r="A28" s="10" t="inlineStr">
        <is>
          <t>Frais divers (télécoms, banque, IA…)</t>
        </is>
      </c>
      <c r="B28" s="11">
        <f>(SUMIF('Janvier'!$A:$A,"618100*",'Janvier'!$E:$E)+SUMIF('Janvier'!$A:$A,"621100*",'Janvier'!$E:$E)+SUMIF('Janvier'!$A:$A,"624100*",'Janvier'!$E:$E)+SUMIF('Janvier'!$A:$A,"625100*",'Janvier'!$E:$E)+SUMIF('Janvier'!$A:$A,"626000*",'Janvier'!$E:$E)+SUMIF('Janvier'!$A:$A,"626330*",'Janvier'!$E:$E)+SUMIF('Janvier'!$A:$A,"627000*",'Janvier'!$E:$E)+SUMIF('Janvier'!$A:$A,"628101*",'Janvier'!$E:$E))</f>
        <v/>
      </c>
      <c r="C28" s="11">
        <f>(SUMIF('Février'!$A:$A,"618100*",'Février'!$E:$E)+SUMIF('Février'!$A:$A,"621100*",'Février'!$E:$E)+SUMIF('Février'!$A:$A,"624100*",'Février'!$E:$E)+SUMIF('Février'!$A:$A,"625100*",'Février'!$E:$E)+SUMIF('Février'!$A:$A,"626000*",'Février'!$E:$E)+SUMIF('Février'!$A:$A,"626330*",'Février'!$E:$E)+SUMIF('Février'!$A:$A,"627000*",'Février'!$E:$E)+SUMIF('Février'!$A:$A,"628101*",'Février'!$E:$E))</f>
        <v/>
      </c>
      <c r="D28" s="11">
        <f>(SUMIF('Mars'!$A:$A,"618100*",'Mars'!$E:$E)+SUMIF('Mars'!$A:$A,"621100*",'Mars'!$E:$E)+SUMIF('Mars'!$A:$A,"624100*",'Mars'!$E:$E)+SUMIF('Mars'!$A:$A,"625100*",'Mars'!$E:$E)+SUMIF('Mars'!$A:$A,"626000*",'Mars'!$E:$E)+SUMIF('Mars'!$A:$A,"626330*",'Mars'!$E:$E)+SUMIF('Mars'!$A:$A,"627000*",'Mars'!$E:$E)+SUMIF('Mars'!$A:$A,"628101*",'Mars'!$E:$E))</f>
        <v/>
      </c>
      <c r="E28" s="11">
        <f>(SUMIF('Avril'!$A:$A,"618100*",'Avril'!$E:$E)+SUMIF('Avril'!$A:$A,"621100*",'Avril'!$E:$E)+SUMIF('Avril'!$A:$A,"624100*",'Avril'!$E:$E)+SUMIF('Avril'!$A:$A,"625100*",'Avril'!$E:$E)+SUMIF('Avril'!$A:$A,"626000*",'Avril'!$E:$E)+SUMIF('Avril'!$A:$A,"626330*",'Avril'!$E:$E)+SUMIF('Avril'!$A:$A,"627000*",'Avril'!$E:$E)+SUMIF('Avril'!$A:$A,"628101*",'Avril'!$E:$E))</f>
        <v/>
      </c>
      <c r="F28" s="11">
        <f>(SUMIF('Mai'!$A:$A,"618100*",'Mai'!$E:$E)+SUMIF('Mai'!$A:$A,"621100*",'Mai'!$E:$E)+SUMIF('Mai'!$A:$A,"624100*",'Mai'!$E:$E)+SUMIF('Mai'!$A:$A,"625100*",'Mai'!$E:$E)+SUMIF('Mai'!$A:$A,"626000*",'Mai'!$E:$E)+SUMIF('Mai'!$A:$A,"626330*",'Mai'!$E:$E)+SUMIF('Mai'!$A:$A,"627000*",'Mai'!$E:$E)+SUMIF('Mai'!$A:$A,"628101*",'Mai'!$E:$E))</f>
        <v/>
      </c>
      <c r="G28" s="11">
        <f>(SUMIF('Juin'!$A:$A,"618100*",'Juin'!$E:$E)+SUMIF('Juin'!$A:$A,"621100*",'Juin'!$E:$E)+SUMIF('Juin'!$A:$A,"624100*",'Juin'!$E:$E)+SUMIF('Juin'!$A:$A,"625100*",'Juin'!$E:$E)+SUMIF('Juin'!$A:$A,"626000*",'Juin'!$E:$E)+SUMIF('Juin'!$A:$A,"626330*",'Juin'!$E:$E)+SUMIF('Juin'!$A:$A,"627000*",'Juin'!$E:$E)+SUMIF('Juin'!$A:$A,"628101*",'Juin'!$E:$E))</f>
        <v/>
      </c>
      <c r="H28" s="11">
        <f>(SUMIF('Juillet'!$A:$A,"618100*",'Juillet'!$E:$E)+SUMIF('Juillet'!$A:$A,"621100*",'Juillet'!$E:$E)+SUMIF('Juillet'!$A:$A,"624100*",'Juillet'!$E:$E)+SUMIF('Juillet'!$A:$A,"625100*",'Juillet'!$E:$E)+SUMIF('Juillet'!$A:$A,"626000*",'Juillet'!$E:$E)+SUMIF('Juillet'!$A:$A,"626330*",'Juillet'!$E:$E)+SUMIF('Juillet'!$A:$A,"627000*",'Juillet'!$E:$E)+SUMIF('Juillet'!$A:$A,"628101*",'Juillet'!$E:$E))</f>
        <v/>
      </c>
      <c r="I28" s="11">
        <f>(SUMIF('Août'!$A:$A,"618100*",'Août'!$E:$E)+SUMIF('Août'!$A:$A,"621100*",'Août'!$E:$E)+SUMIF('Août'!$A:$A,"624100*",'Août'!$E:$E)+SUMIF('Août'!$A:$A,"625100*",'Août'!$E:$E)+SUMIF('Août'!$A:$A,"626000*",'Août'!$E:$E)+SUMIF('Août'!$A:$A,"626330*",'Août'!$E:$E)+SUMIF('Août'!$A:$A,"627000*",'Août'!$E:$E)+SUMIF('Août'!$A:$A,"628101*",'Août'!$E:$E))</f>
        <v/>
      </c>
      <c r="J28" s="11">
        <f>(SUMIF('Septembre'!$A:$A,"618100*",'Septembre'!$E:$E)+SUMIF('Septembre'!$A:$A,"621100*",'Septembre'!$E:$E)+SUMIF('Septembre'!$A:$A,"624100*",'Septembre'!$E:$E)+SUMIF('Septembre'!$A:$A,"625100*",'Septembre'!$E:$E)+SUMIF('Septembre'!$A:$A,"626000*",'Septembre'!$E:$E)+SUMIF('Septembre'!$A:$A,"626330*",'Septembre'!$E:$E)+SUMIF('Septembre'!$A:$A,"627000*",'Septembre'!$E:$E)+SUMIF('Septembre'!$A:$A,"628101*",'Septembre'!$E:$E))</f>
        <v/>
      </c>
      <c r="K28" s="11">
        <f>(SUMIF('Octobre'!$A:$A,"618100*",'Octobre'!$E:$E)+SUMIF('Octobre'!$A:$A,"621100*",'Octobre'!$E:$E)+SUMIF('Octobre'!$A:$A,"624100*",'Octobre'!$E:$E)+SUMIF('Octobre'!$A:$A,"625100*",'Octobre'!$E:$E)+SUMIF('Octobre'!$A:$A,"626000*",'Octobre'!$E:$E)+SUMIF('Octobre'!$A:$A,"626330*",'Octobre'!$E:$E)+SUMIF('Octobre'!$A:$A,"627000*",'Octobre'!$E:$E)+SUMIF('Octobre'!$A:$A,"628101*",'Octobre'!$E:$E))</f>
        <v/>
      </c>
      <c r="L28" s="11">
        <f>(SUMIF('Novembre'!$A:$A,"618100*",'Novembre'!$E:$E)+SUMIF('Novembre'!$A:$A,"621100*",'Novembre'!$E:$E)+SUMIF('Novembre'!$A:$A,"624100*",'Novembre'!$E:$E)+SUMIF('Novembre'!$A:$A,"625100*",'Novembre'!$E:$E)+SUMIF('Novembre'!$A:$A,"626000*",'Novembre'!$E:$E)+SUMIF('Novembre'!$A:$A,"626330*",'Novembre'!$E:$E)+SUMIF('Novembre'!$A:$A,"627000*",'Novembre'!$E:$E)+SUMIF('Novembre'!$A:$A,"628101*",'Novembre'!$E:$E))</f>
        <v/>
      </c>
      <c r="M28" s="11">
        <f>(SUMIF('Décembre'!$A:$A,"618100*",'Décembre'!$E:$E)+SUMIF('Décembre'!$A:$A,"621100*",'Décembre'!$E:$E)+SUMIF('Décembre'!$A:$A,"624100*",'Décembre'!$E:$E)+SUMIF('Décembre'!$A:$A,"625100*",'Décembre'!$E:$E)+SUMIF('Décembre'!$A:$A,"626000*",'Décembre'!$E:$E)+SUMIF('Décembre'!$A:$A,"626330*",'Décembre'!$E:$E)+SUMIF('Décembre'!$A:$A,"627000*",'Décembre'!$E:$E)+SUMIF('Décembre'!$A:$A,"628101*",'Décembre'!$E:$E))</f>
        <v/>
      </c>
      <c r="N28" s="12">
        <f>SUM(B28:M28)</f>
        <v/>
      </c>
    </row>
    <row r="29" ht="16" customHeight="1">
      <c r="A29" s="18" t="inlineStr">
        <is>
          <t>SOUS-TOTAL CHARGES EXTERNES</t>
        </is>
      </c>
      <c r="B29" s="19">
        <f>SUM(B18:B28)</f>
        <v/>
      </c>
      <c r="C29" s="19">
        <f>SUM(C18:C28)</f>
        <v/>
      </c>
      <c r="D29" s="19">
        <f>SUM(D18:D28)</f>
        <v/>
      </c>
      <c r="E29" s="19">
        <f>SUM(E18:E28)</f>
        <v/>
      </c>
      <c r="F29" s="19">
        <f>SUM(F18:F28)</f>
        <v/>
      </c>
      <c r="G29" s="19">
        <f>SUM(G18:G28)</f>
        <v/>
      </c>
      <c r="H29" s="19">
        <f>SUM(H18:H28)</f>
        <v/>
      </c>
      <c r="I29" s="19">
        <f>SUM(I18:I28)</f>
        <v/>
      </c>
      <c r="J29" s="19">
        <f>SUM(J18:J28)</f>
        <v/>
      </c>
      <c r="K29" s="19">
        <f>SUM(K18:K28)</f>
        <v/>
      </c>
      <c r="L29" s="19">
        <f>SUM(L18:L28)</f>
        <v/>
      </c>
      <c r="M29" s="19">
        <f>SUM(M18:M28)</f>
        <v/>
      </c>
      <c r="N29" s="19">
        <f>SUM(B29:M29)</f>
        <v/>
      </c>
    </row>
    <row r="30" ht="5" customHeight="1"/>
    <row r="31" ht="16" customHeight="1">
      <c r="A31" s="6" t="inlineStr">
        <is>
          <t>CHARGES DE PERSONNEL</t>
        </is>
      </c>
    </row>
    <row r="32" ht="16" customHeight="1">
      <c r="A32" s="10" t="inlineStr">
        <is>
          <t>Salaires &amp; Primes</t>
        </is>
      </c>
      <c r="B32" s="11">
        <f>(SUMIF('Janvier'!$A:$A,"641110*",'Janvier'!$E:$E)+SUMIF('Janvier'!$A:$A,"641150*",'Janvier'!$E:$E)+SUMIF('Janvier'!$A:$A,"641300*",'Janvier'!$E:$E))</f>
        <v/>
      </c>
      <c r="C32" s="11">
        <f>(SUMIF('Février'!$A:$A,"641110*",'Février'!$E:$E)+SUMIF('Février'!$A:$A,"641150*",'Février'!$E:$E)+SUMIF('Février'!$A:$A,"641300*",'Février'!$E:$E))</f>
        <v/>
      </c>
      <c r="D32" s="11">
        <f>(SUMIF('Mars'!$A:$A,"641110*",'Mars'!$E:$E)+SUMIF('Mars'!$A:$A,"641150*",'Mars'!$E:$E)+SUMIF('Mars'!$A:$A,"641300*",'Mars'!$E:$E))</f>
        <v/>
      </c>
      <c r="E32" s="11">
        <f>(SUMIF('Avril'!$A:$A,"641110*",'Avril'!$E:$E)+SUMIF('Avril'!$A:$A,"641150*",'Avril'!$E:$E)+SUMIF('Avril'!$A:$A,"641300*",'Avril'!$E:$E))</f>
        <v/>
      </c>
      <c r="F32" s="11">
        <f>(SUMIF('Mai'!$A:$A,"641110*",'Mai'!$E:$E)+SUMIF('Mai'!$A:$A,"641150*",'Mai'!$E:$E)+SUMIF('Mai'!$A:$A,"641300*",'Mai'!$E:$E))</f>
        <v/>
      </c>
      <c r="G32" s="11">
        <f>(SUMIF('Juin'!$A:$A,"641110*",'Juin'!$E:$E)+SUMIF('Juin'!$A:$A,"641150*",'Juin'!$E:$E)+SUMIF('Juin'!$A:$A,"641300*",'Juin'!$E:$E))</f>
        <v/>
      </c>
      <c r="H32" s="11">
        <f>(SUMIF('Juillet'!$A:$A,"641110*",'Juillet'!$E:$E)+SUMIF('Juillet'!$A:$A,"641150*",'Juillet'!$E:$E)+SUMIF('Juillet'!$A:$A,"641300*",'Juillet'!$E:$E))</f>
        <v/>
      </c>
      <c r="I32" s="11">
        <f>(SUMIF('Août'!$A:$A,"641110*",'Août'!$E:$E)+SUMIF('Août'!$A:$A,"641150*",'Août'!$E:$E)+SUMIF('Août'!$A:$A,"641300*",'Août'!$E:$E))</f>
        <v/>
      </c>
      <c r="J32" s="11">
        <f>(SUMIF('Septembre'!$A:$A,"641110*",'Septembre'!$E:$E)+SUMIF('Septembre'!$A:$A,"641150*",'Septembre'!$E:$E)+SUMIF('Septembre'!$A:$A,"641300*",'Septembre'!$E:$E))</f>
        <v/>
      </c>
      <c r="K32" s="11">
        <f>(SUMIF('Octobre'!$A:$A,"641110*",'Octobre'!$E:$E)+SUMIF('Octobre'!$A:$A,"641150*",'Octobre'!$E:$E)+SUMIF('Octobre'!$A:$A,"641300*",'Octobre'!$E:$E))</f>
        <v/>
      </c>
      <c r="L32" s="11">
        <f>(SUMIF('Novembre'!$A:$A,"641110*",'Novembre'!$E:$E)+SUMIF('Novembre'!$A:$A,"641150*",'Novembre'!$E:$E)+SUMIF('Novembre'!$A:$A,"641300*",'Novembre'!$E:$E))</f>
        <v/>
      </c>
      <c r="M32" s="11">
        <f>(SUMIF('Décembre'!$A:$A,"641110*",'Décembre'!$E:$E)+SUMIF('Décembre'!$A:$A,"641150*",'Décembre'!$E:$E)+SUMIF('Décembre'!$A:$A,"641300*",'Décembre'!$E:$E))</f>
        <v/>
      </c>
      <c r="N32" s="12">
        <f>SUM(B32:M32)</f>
        <v/>
      </c>
    </row>
    <row r="33" ht="16" customHeight="1">
      <c r="A33" s="13" t="inlineStr">
        <is>
          <t>Charges sociales (URSSAF)</t>
        </is>
      </c>
      <c r="B33" s="14">
        <f>(SUMIF('Janvier'!$A:$A,"645110*",'Janvier'!$E:$E)+SUMIF('Janvier'!$A:$A,"649000*",'Janvier'!$E:$E))</f>
        <v/>
      </c>
      <c r="C33" s="14">
        <f>(SUMIF('Février'!$A:$A,"645110*",'Février'!$E:$E)+SUMIF('Février'!$A:$A,"649000*",'Février'!$E:$E))</f>
        <v/>
      </c>
      <c r="D33" s="14">
        <f>(SUMIF('Mars'!$A:$A,"645110*",'Mars'!$E:$E)+SUMIF('Mars'!$A:$A,"649000*",'Mars'!$E:$E))</f>
        <v/>
      </c>
      <c r="E33" s="14">
        <f>(SUMIF('Avril'!$A:$A,"645110*",'Avril'!$E:$E)+SUMIF('Avril'!$A:$A,"649000*",'Avril'!$E:$E))</f>
        <v/>
      </c>
      <c r="F33" s="14">
        <f>(SUMIF('Mai'!$A:$A,"645110*",'Mai'!$E:$E)+SUMIF('Mai'!$A:$A,"649000*",'Mai'!$E:$E))</f>
        <v/>
      </c>
      <c r="G33" s="14">
        <f>(SUMIF('Juin'!$A:$A,"645110*",'Juin'!$E:$E)+SUMIF('Juin'!$A:$A,"649000*",'Juin'!$E:$E))</f>
        <v/>
      </c>
      <c r="H33" s="14">
        <f>(SUMIF('Juillet'!$A:$A,"645110*",'Juillet'!$E:$E)+SUMIF('Juillet'!$A:$A,"649000*",'Juillet'!$E:$E))</f>
        <v/>
      </c>
      <c r="I33" s="14">
        <f>(SUMIF('Août'!$A:$A,"645110*",'Août'!$E:$E)+SUMIF('Août'!$A:$A,"649000*",'Août'!$E:$E))</f>
        <v/>
      </c>
      <c r="J33" s="14">
        <f>(SUMIF('Septembre'!$A:$A,"645110*",'Septembre'!$E:$E)+SUMIF('Septembre'!$A:$A,"649000*",'Septembre'!$E:$E))</f>
        <v/>
      </c>
      <c r="K33" s="14">
        <f>(SUMIF('Octobre'!$A:$A,"645110*",'Octobre'!$E:$E)+SUMIF('Octobre'!$A:$A,"649000*",'Octobre'!$E:$E))</f>
        <v/>
      </c>
      <c r="L33" s="14">
        <f>(SUMIF('Novembre'!$A:$A,"645110*",'Novembre'!$E:$E)+SUMIF('Novembre'!$A:$A,"649000*",'Novembre'!$E:$E))</f>
        <v/>
      </c>
      <c r="M33" s="14">
        <f>(SUMIF('Décembre'!$A:$A,"645110*",'Décembre'!$E:$E)+SUMIF('Décembre'!$A:$A,"649000*",'Décembre'!$E:$E))</f>
        <v/>
      </c>
      <c r="N33" s="15">
        <f>SUM(B33:M33)</f>
        <v/>
      </c>
    </row>
    <row r="34" ht="16" customHeight="1">
      <c r="A34" s="18" t="inlineStr">
        <is>
          <t>SOUS-TOTAL CHARGES PERSONNEL</t>
        </is>
      </c>
      <c r="B34" s="19">
        <f>SUM(B32:B33)</f>
        <v/>
      </c>
      <c r="C34" s="19">
        <f>SUM(C32:C33)</f>
        <v/>
      </c>
      <c r="D34" s="19">
        <f>SUM(D32:D33)</f>
        <v/>
      </c>
      <c r="E34" s="19">
        <f>SUM(E32:E33)</f>
        <v/>
      </c>
      <c r="F34" s="19">
        <f>SUM(F32:F33)</f>
        <v/>
      </c>
      <c r="G34" s="19">
        <f>SUM(G32:G33)</f>
        <v/>
      </c>
      <c r="H34" s="19">
        <f>SUM(H32:H33)</f>
        <v/>
      </c>
      <c r="I34" s="19">
        <f>SUM(I32:I33)</f>
        <v/>
      </c>
      <c r="J34" s="19">
        <f>SUM(J32:J33)</f>
        <v/>
      </c>
      <c r="K34" s="19">
        <f>SUM(K32:K33)</f>
        <v/>
      </c>
      <c r="L34" s="19">
        <f>SUM(L32:L33)</f>
        <v/>
      </c>
      <c r="M34" s="19">
        <f>SUM(M32:M33)</f>
        <v/>
      </c>
      <c r="N34" s="19">
        <f>SUM(B34:M34)</f>
        <v/>
      </c>
    </row>
    <row r="35" ht="5" customHeight="1"/>
    <row r="36" ht="16" customHeight="1">
      <c r="A36" s="10" t="inlineStr">
        <is>
          <t>Droits d'auteur &amp; Autres charges</t>
        </is>
      </c>
      <c r="B36" s="11">
        <f>(SUMIF('Janvier'!$A:$A,"651600*",'Janvier'!$E:$E)+SUMIF('Janvier'!$A:$A,"658000*",'Janvier'!$E:$E))</f>
        <v/>
      </c>
      <c r="C36" s="11">
        <f>(SUMIF('Février'!$A:$A,"651600*",'Février'!$E:$E)+SUMIF('Février'!$A:$A,"658000*",'Février'!$E:$E))</f>
        <v/>
      </c>
      <c r="D36" s="11">
        <f>(SUMIF('Mars'!$A:$A,"651600*",'Mars'!$E:$E)+SUMIF('Mars'!$A:$A,"658000*",'Mars'!$E:$E))</f>
        <v/>
      </c>
      <c r="E36" s="11">
        <f>(SUMIF('Avril'!$A:$A,"651600*",'Avril'!$E:$E)+SUMIF('Avril'!$A:$A,"658000*",'Avril'!$E:$E))</f>
        <v/>
      </c>
      <c r="F36" s="11">
        <f>(SUMIF('Mai'!$A:$A,"651600*",'Mai'!$E:$E)+SUMIF('Mai'!$A:$A,"658000*",'Mai'!$E:$E))</f>
        <v/>
      </c>
      <c r="G36" s="11">
        <f>(SUMIF('Juin'!$A:$A,"651600*",'Juin'!$E:$E)+SUMIF('Juin'!$A:$A,"658000*",'Juin'!$E:$E))</f>
        <v/>
      </c>
      <c r="H36" s="11">
        <f>(SUMIF('Juillet'!$A:$A,"651600*",'Juillet'!$E:$E)+SUMIF('Juillet'!$A:$A,"658000*",'Juillet'!$E:$E))</f>
        <v/>
      </c>
      <c r="I36" s="11">
        <f>(SUMIF('Août'!$A:$A,"651600*",'Août'!$E:$E)+SUMIF('Août'!$A:$A,"658000*",'Août'!$E:$E))</f>
        <v/>
      </c>
      <c r="J36" s="11">
        <f>(SUMIF('Septembre'!$A:$A,"651600*",'Septembre'!$E:$E)+SUMIF('Septembre'!$A:$A,"658000*",'Septembre'!$E:$E))</f>
        <v/>
      </c>
      <c r="K36" s="11">
        <f>(SUMIF('Octobre'!$A:$A,"651600*",'Octobre'!$E:$E)+SUMIF('Octobre'!$A:$A,"658000*",'Octobre'!$E:$E))</f>
        <v/>
      </c>
      <c r="L36" s="11">
        <f>(SUMIF('Novembre'!$A:$A,"651600*",'Novembre'!$E:$E)+SUMIF('Novembre'!$A:$A,"658000*",'Novembre'!$E:$E))</f>
        <v/>
      </c>
      <c r="M36" s="11">
        <f>(SUMIF('Décembre'!$A:$A,"651600*",'Décembre'!$E:$E)+SUMIF('Décembre'!$A:$A,"658000*",'Décembre'!$E:$E))</f>
        <v/>
      </c>
      <c r="N36" s="12">
        <f>SUM(B36:M36)</f>
        <v/>
      </c>
    </row>
    <row r="37" ht="5" customHeight="1"/>
    <row r="38" ht="16" customHeight="1">
      <c r="A38" s="20" t="inlineStr">
        <is>
          <t>TOTAL CHARGES</t>
        </is>
      </c>
      <c r="B38" s="21">
        <f>B29+B34+B36</f>
        <v/>
      </c>
      <c r="C38" s="21">
        <f>C29+C34+C36</f>
        <v/>
      </c>
      <c r="D38" s="21">
        <f>D29+D34+D36</f>
        <v/>
      </c>
      <c r="E38" s="21">
        <f>E29+E34+E36</f>
        <v/>
      </c>
      <c r="F38" s="21">
        <f>F29+F34+F36</f>
        <v/>
      </c>
      <c r="G38" s="21">
        <f>G29+G34+G36</f>
        <v/>
      </c>
      <c r="H38" s="21">
        <f>H29+H34+H36</f>
        <v/>
      </c>
      <c r="I38" s="21">
        <f>I29+I34+I36</f>
        <v/>
      </c>
      <c r="J38" s="21">
        <f>J29+J34+J36</f>
        <v/>
      </c>
      <c r="K38" s="21">
        <f>K29+K34+K36</f>
        <v/>
      </c>
      <c r="L38" s="21">
        <f>L29+L34+L36</f>
        <v/>
      </c>
      <c r="M38" s="21">
        <f>M29+M34+M36</f>
        <v/>
      </c>
      <c r="N38" s="21">
        <f>SUM(B38:M38)</f>
        <v/>
      </c>
    </row>
    <row r="39" ht="5" customHeight="1"/>
    <row r="40" ht="16" customHeight="1">
      <c r="A40" s="22" t="inlineStr">
        <is>
          <t>EBE (Excédent Brut d'Exploitation)</t>
        </is>
      </c>
      <c r="B40" s="23">
        <f>B15-B38</f>
        <v/>
      </c>
      <c r="C40" s="23">
        <f>C15-C38</f>
        <v/>
      </c>
      <c r="D40" s="23">
        <f>D15-D38</f>
        <v/>
      </c>
      <c r="E40" s="23">
        <f>E15-E38</f>
        <v/>
      </c>
      <c r="F40" s="23">
        <f>F15-F38</f>
        <v/>
      </c>
      <c r="G40" s="23">
        <f>G15-G38</f>
        <v/>
      </c>
      <c r="H40" s="23">
        <f>H15-H38</f>
        <v/>
      </c>
      <c r="I40" s="23">
        <f>I15-I38</f>
        <v/>
      </c>
      <c r="J40" s="23">
        <f>J15-J38</f>
        <v/>
      </c>
      <c r="K40" s="23">
        <f>K15-K38</f>
        <v/>
      </c>
      <c r="L40" s="23">
        <f>L15-L38</f>
        <v/>
      </c>
      <c r="M40" s="23">
        <f>M15-M38</f>
        <v/>
      </c>
      <c r="N40" s="23">
        <f>SUM(B40:M40)</f>
        <v/>
      </c>
    </row>
    <row r="41" ht="16" customHeight="1">
      <c r="A41" s="24" t="inlineStr">
        <is>
          <t>% EBE / CA</t>
        </is>
      </c>
      <c r="B41" s="25">
        <f>IF(B15&lt;&gt;0,B40/B15,"")</f>
        <v/>
      </c>
      <c r="C41" s="25">
        <f>IF(C15&lt;&gt;0,C40/C15,"")</f>
        <v/>
      </c>
      <c r="D41" s="25">
        <f>IF(D15&lt;&gt;0,D40/D15,"")</f>
        <v/>
      </c>
      <c r="E41" s="25">
        <f>IF(E15&lt;&gt;0,E40/E15,"")</f>
        <v/>
      </c>
      <c r="F41" s="25">
        <f>IF(F15&lt;&gt;0,F40/F15,"")</f>
        <v/>
      </c>
      <c r="G41" s="25">
        <f>IF(G15&lt;&gt;0,G40/G15,"")</f>
        <v/>
      </c>
      <c r="H41" s="25">
        <f>IF(H15&lt;&gt;0,H40/H15,"")</f>
        <v/>
      </c>
      <c r="I41" s="25">
        <f>IF(I15&lt;&gt;0,I40/I15,"")</f>
        <v/>
      </c>
      <c r="J41" s="25">
        <f>IF(J15&lt;&gt;0,J40/J15,"")</f>
        <v/>
      </c>
      <c r="K41" s="25">
        <f>IF(K15&lt;&gt;0,K40/K15,"")</f>
        <v/>
      </c>
      <c r="L41" s="25">
        <f>IF(L15&lt;&gt;0,L40/L15,"")</f>
        <v/>
      </c>
      <c r="M41" s="25">
        <f>IF(M15&lt;&gt;0,M40/M15,"")</f>
        <v/>
      </c>
      <c r="N41" s="25">
        <f>IF(N15&lt;&gt;0,N40/N15,"")</f>
        <v/>
      </c>
    </row>
  </sheetData>
  <mergeCells count="6">
    <mergeCell ref="A17:N17"/>
    <mergeCell ref="A9:N9"/>
    <mergeCell ref="A31:N31"/>
    <mergeCell ref="A4:N4"/>
    <mergeCell ref="A2:N2"/>
    <mergeCell ref="A1:N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4" customWidth="1" min="3" max="3"/>
    <col width="14" customWidth="1" min="4" max="4"/>
    <col width="14" customWidth="1" min="5" max="5"/>
  </cols>
  <sheetData>
    <row r="1" ht="20" customHeight="1">
      <c r="A1" s="28" t="inlineStr">
        <is>
          <t>IMPORT BALANCE — AOÛT 2026</t>
        </is>
      </c>
    </row>
    <row r="2" ht="14" customHeight="1">
      <c r="A2" s="29" t="inlineStr">
        <is>
          <t>↓ Coller ici la balance générale EBP (depuis ligne 3). Colonnes requises : A=Compte | B=Intitulé | C=Débit | D=Crédit | E=Solde</t>
        </is>
      </c>
    </row>
    <row r="3" ht="16" customHeight="1">
      <c r="A3" s="30" t="inlineStr">
        <is>
          <t>Compte</t>
        </is>
      </c>
      <c r="B3" s="30" t="inlineStr">
        <is>
          <t>Intitulé</t>
        </is>
      </c>
      <c r="C3" s="30" t="inlineStr">
        <is>
          <t>Débit</t>
        </is>
      </c>
      <c r="D3" s="30" t="inlineStr">
        <is>
          <t>Crédit</t>
        </is>
      </c>
      <c r="E3" s="30" t="inlineStr">
        <is>
          <t>Solde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4" customWidth="1" min="3" max="3"/>
    <col width="14" customWidth="1" min="4" max="4"/>
    <col width="14" customWidth="1" min="5" max="5"/>
  </cols>
  <sheetData>
    <row r="1" ht="20" customHeight="1">
      <c r="A1" s="28" t="inlineStr">
        <is>
          <t>IMPORT BALANCE — SEPTEMBRE 2026</t>
        </is>
      </c>
    </row>
    <row r="2" ht="14" customHeight="1">
      <c r="A2" s="29" t="inlineStr">
        <is>
          <t>↓ Coller ici la balance générale EBP (depuis ligne 3). Colonnes requises : A=Compte | B=Intitulé | C=Débit | D=Crédit | E=Solde</t>
        </is>
      </c>
    </row>
    <row r="3" ht="16" customHeight="1">
      <c r="A3" s="30" t="inlineStr">
        <is>
          <t>Compte</t>
        </is>
      </c>
      <c r="B3" s="30" t="inlineStr">
        <is>
          <t>Intitulé</t>
        </is>
      </c>
      <c r="C3" s="30" t="inlineStr">
        <is>
          <t>Débit</t>
        </is>
      </c>
      <c r="D3" s="30" t="inlineStr">
        <is>
          <t>Crédit</t>
        </is>
      </c>
      <c r="E3" s="30" t="inlineStr">
        <is>
          <t>Solde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4" customWidth="1" min="3" max="3"/>
    <col width="14" customWidth="1" min="4" max="4"/>
    <col width="14" customWidth="1" min="5" max="5"/>
  </cols>
  <sheetData>
    <row r="1" ht="20" customHeight="1">
      <c r="A1" s="28" t="inlineStr">
        <is>
          <t>IMPORT BALANCE — OCTOBRE 2026</t>
        </is>
      </c>
    </row>
    <row r="2" ht="14" customHeight="1">
      <c r="A2" s="29" t="inlineStr">
        <is>
          <t>↓ Coller ici la balance générale EBP (depuis ligne 3). Colonnes requises : A=Compte | B=Intitulé | C=Débit | D=Crédit | E=Solde</t>
        </is>
      </c>
    </row>
    <row r="3" ht="16" customHeight="1">
      <c r="A3" s="30" t="inlineStr">
        <is>
          <t>Compte</t>
        </is>
      </c>
      <c r="B3" s="30" t="inlineStr">
        <is>
          <t>Intitulé</t>
        </is>
      </c>
      <c r="C3" s="30" t="inlineStr">
        <is>
          <t>Débit</t>
        </is>
      </c>
      <c r="D3" s="30" t="inlineStr">
        <is>
          <t>Crédit</t>
        </is>
      </c>
      <c r="E3" s="30" t="inlineStr">
        <is>
          <t>Solde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4" customWidth="1" min="3" max="3"/>
    <col width="14" customWidth="1" min="4" max="4"/>
    <col width="14" customWidth="1" min="5" max="5"/>
  </cols>
  <sheetData>
    <row r="1" ht="20" customHeight="1">
      <c r="A1" s="28" t="inlineStr">
        <is>
          <t>IMPORT BALANCE — NOVEMBRE 2026</t>
        </is>
      </c>
    </row>
    <row r="2" ht="14" customHeight="1">
      <c r="A2" s="29" t="inlineStr">
        <is>
          <t>↓ Coller ici la balance générale EBP (depuis ligne 3). Colonnes requises : A=Compte | B=Intitulé | C=Débit | D=Crédit | E=Solde</t>
        </is>
      </c>
    </row>
    <row r="3" ht="16" customHeight="1">
      <c r="A3" s="30" t="inlineStr">
        <is>
          <t>Compte</t>
        </is>
      </c>
      <c r="B3" s="30" t="inlineStr">
        <is>
          <t>Intitulé</t>
        </is>
      </c>
      <c r="C3" s="30" t="inlineStr">
        <is>
          <t>Débit</t>
        </is>
      </c>
      <c r="D3" s="30" t="inlineStr">
        <is>
          <t>Crédit</t>
        </is>
      </c>
      <c r="E3" s="30" t="inlineStr">
        <is>
          <t>Solde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4" customWidth="1" min="3" max="3"/>
    <col width="14" customWidth="1" min="4" max="4"/>
    <col width="14" customWidth="1" min="5" max="5"/>
  </cols>
  <sheetData>
    <row r="1" ht="20" customHeight="1">
      <c r="A1" s="28" t="inlineStr">
        <is>
          <t>IMPORT BALANCE — DÉCEMBRE 2026</t>
        </is>
      </c>
    </row>
    <row r="2" ht="14" customHeight="1">
      <c r="A2" s="29" t="inlineStr">
        <is>
          <t>↓ Coller ici la balance générale EBP (depuis ligne 3). Colonnes requises : A=Compte | B=Intitulé | C=Débit | D=Crédit | E=Solde</t>
        </is>
      </c>
    </row>
    <row r="3" ht="16" customHeight="1">
      <c r="A3" s="30" t="inlineStr">
        <is>
          <t>Compte</t>
        </is>
      </c>
      <c r="B3" s="30" t="inlineStr">
        <is>
          <t>Intitulé</t>
        </is>
      </c>
      <c r="C3" s="30" t="inlineStr">
        <is>
          <t>Débit</t>
        </is>
      </c>
      <c r="D3" s="30" t="inlineStr">
        <is>
          <t>Crédit</t>
        </is>
      </c>
      <c r="E3" s="30" t="inlineStr">
        <is>
          <t>Solde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4"/>
  <sheetViews>
    <sheetView workbookViewId="0">
      <selection activeCell="A1" sqref="A1"/>
    </sheetView>
  </sheetViews>
  <sheetFormatPr baseColWidth="8" defaultRowHeight="15"/>
  <cols>
    <col width="14" customWidth="1" min="1" max="1"/>
    <col width="45" customWidth="1" min="2" max="2"/>
    <col width="35" customWidth="1" min="3" max="3"/>
    <col width="10" customWidth="1" min="4" max="4"/>
  </cols>
  <sheetData>
    <row r="1" ht="18" customHeight="1">
      <c r="A1" s="5" t="inlineStr">
        <is>
          <t>Compte PCG</t>
        </is>
      </c>
      <c r="B1" s="5" t="inlineStr">
        <is>
          <t>Intitulé</t>
        </is>
      </c>
      <c r="C1" s="5" t="inlineStr">
        <is>
          <t>Catégorie tableau</t>
        </is>
      </c>
      <c r="D1" s="5" t="inlineStr">
        <is>
          <t>Signe</t>
        </is>
      </c>
    </row>
    <row r="2">
      <c r="A2" s="26" t="inlineStr">
        <is>
          <t>706000</t>
        </is>
      </c>
      <c r="B2" s="26" t="inlineStr"/>
      <c r="C2" s="26" t="inlineStr">
        <is>
          <t>Hébergement</t>
        </is>
      </c>
      <c r="D2" s="26" t="inlineStr">
        <is>
          <t>-(crédit)</t>
        </is>
      </c>
    </row>
    <row r="3">
      <c r="A3" s="27" t="inlineStr">
        <is>
          <t>706100</t>
        </is>
      </c>
      <c r="B3" s="27" t="inlineStr"/>
      <c r="C3" s="27" t="inlineStr">
        <is>
          <t>Hébergement</t>
        </is>
      </c>
      <c r="D3" s="27" t="inlineStr">
        <is>
          <t>-(crédit)</t>
        </is>
      </c>
    </row>
    <row r="4">
      <c r="A4" s="26" t="inlineStr">
        <is>
          <t>707000</t>
        </is>
      </c>
      <c r="B4" s="26" t="inlineStr"/>
      <c r="C4" s="26" t="inlineStr">
        <is>
          <t>Petits déjeuners</t>
        </is>
      </c>
      <c r="D4" s="26" t="inlineStr">
        <is>
          <t>-(crédit)</t>
        </is>
      </c>
    </row>
    <row r="5">
      <c r="A5" s="27" t="inlineStr">
        <is>
          <t>707090</t>
        </is>
      </c>
      <c r="B5" s="27" t="inlineStr"/>
      <c r="C5" s="27" t="inlineStr">
        <is>
          <t>Petits déjeuners</t>
        </is>
      </c>
      <c r="D5" s="27" t="inlineStr">
        <is>
          <t>-(crédit)</t>
        </is>
      </c>
    </row>
    <row r="6">
      <c r="A6" s="26" t="inlineStr">
        <is>
          <t>707200</t>
        </is>
      </c>
      <c r="B6" s="26" t="inlineStr"/>
      <c r="C6" s="26" t="inlineStr">
        <is>
          <t>Restauration</t>
        </is>
      </c>
      <c r="D6" s="26" t="inlineStr">
        <is>
          <t>-(crédit)</t>
        </is>
      </c>
    </row>
    <row r="7">
      <c r="A7" s="27" t="inlineStr">
        <is>
          <t>707400</t>
        </is>
      </c>
      <c r="B7" s="27" t="inlineStr"/>
      <c r="C7" s="27" t="inlineStr">
        <is>
          <t>Restauration</t>
        </is>
      </c>
      <c r="D7" s="27" t="inlineStr">
        <is>
          <t>-(crédit)</t>
        </is>
      </c>
    </row>
    <row r="8">
      <c r="A8" s="26" t="inlineStr">
        <is>
          <t>707410</t>
        </is>
      </c>
      <c r="B8" s="26" t="inlineStr"/>
      <c r="C8" s="26" t="inlineStr">
        <is>
          <t>Restauration</t>
        </is>
      </c>
      <c r="D8" s="26" t="inlineStr">
        <is>
          <t>-(crédit)</t>
        </is>
      </c>
    </row>
    <row r="9">
      <c r="A9" s="27" t="inlineStr">
        <is>
          <t>707500</t>
        </is>
      </c>
      <c r="B9" s="27" t="inlineStr"/>
      <c r="C9" s="27" t="inlineStr">
        <is>
          <t>Bar &amp; Vins</t>
        </is>
      </c>
      <c r="D9" s="27" t="inlineStr">
        <is>
          <t>-(crédit)</t>
        </is>
      </c>
    </row>
    <row r="10">
      <c r="A10" s="26" t="inlineStr">
        <is>
          <t>707600</t>
        </is>
      </c>
      <c r="B10" s="26" t="inlineStr"/>
      <c r="C10" s="26" t="inlineStr">
        <is>
          <t>Bar &amp; Vins</t>
        </is>
      </c>
      <c r="D10" s="26" t="inlineStr">
        <is>
          <t>-(crédit)</t>
        </is>
      </c>
    </row>
    <row r="11">
      <c r="A11" s="27" t="inlineStr">
        <is>
          <t>707610</t>
        </is>
      </c>
      <c r="B11" s="27" t="inlineStr"/>
      <c r="C11" s="27" t="inlineStr">
        <is>
          <t>Bar &amp; Vins</t>
        </is>
      </c>
      <c r="D11" s="27" t="inlineStr">
        <is>
          <t>-(crédit)</t>
        </is>
      </c>
    </row>
    <row r="12">
      <c r="A12" s="26" t="inlineStr">
        <is>
          <t>707901</t>
        </is>
      </c>
      <c r="B12" s="26" t="inlineStr"/>
      <c r="C12" s="26" t="inlineStr">
        <is>
          <t>Divers / Régularisations</t>
        </is>
      </c>
      <c r="D12" s="26" t="inlineStr">
        <is>
          <t>-(crédit)</t>
        </is>
      </c>
    </row>
    <row r="13">
      <c r="A13" s="27" t="inlineStr">
        <is>
          <t>758000</t>
        </is>
      </c>
      <c r="B13" s="27" t="inlineStr"/>
      <c r="C13" s="27" t="inlineStr">
        <is>
          <t>Divers / Régularisations</t>
        </is>
      </c>
      <c r="D13" s="27" t="inlineStr">
        <is>
          <t>-(crédit)</t>
        </is>
      </c>
    </row>
    <row r="14">
      <c r="A14" s="26" t="inlineStr">
        <is>
          <t>607200</t>
        </is>
      </c>
      <c r="B14" s="26" t="inlineStr"/>
      <c r="C14" s="26" t="inlineStr">
        <is>
          <t>Achats PDJ</t>
        </is>
      </c>
      <c r="D14" s="26" t="inlineStr">
        <is>
          <t>+(débit)</t>
        </is>
      </c>
    </row>
    <row r="15">
      <c r="A15" s="27" t="inlineStr">
        <is>
          <t>607400</t>
        </is>
      </c>
      <c r="B15" s="27" t="inlineStr"/>
      <c r="C15" s="27" t="inlineStr">
        <is>
          <t>Achats Restauration</t>
        </is>
      </c>
      <c r="D15" s="27" t="inlineStr">
        <is>
          <t>+(débit)</t>
        </is>
      </c>
    </row>
    <row r="16">
      <c r="A16" s="26" t="inlineStr">
        <is>
          <t>607300</t>
        </is>
      </c>
      <c r="B16" s="26" t="inlineStr"/>
      <c r="C16" s="26" t="inlineStr">
        <is>
          <t>Achats Restauration</t>
        </is>
      </c>
      <c r="D16" s="26" t="inlineStr">
        <is>
          <t>+(débit)</t>
        </is>
      </c>
    </row>
    <row r="17">
      <c r="A17" s="27" t="inlineStr">
        <is>
          <t>607310</t>
        </is>
      </c>
      <c r="B17" s="27" t="inlineStr"/>
      <c r="C17" s="27" t="inlineStr">
        <is>
          <t>Achats Restauration</t>
        </is>
      </c>
      <c r="D17" s="27" t="inlineStr">
        <is>
          <t>+(débit)</t>
        </is>
      </c>
    </row>
    <row r="18">
      <c r="A18" s="26" t="inlineStr">
        <is>
          <t>607100</t>
        </is>
      </c>
      <c r="B18" s="26" t="inlineStr"/>
      <c r="C18" s="26" t="inlineStr">
        <is>
          <t>Achats Bar &amp; Vins</t>
        </is>
      </c>
      <c r="D18" s="26" t="inlineStr">
        <is>
          <t>+(débit)</t>
        </is>
      </c>
    </row>
    <row r="19">
      <c r="A19" s="27" t="inlineStr">
        <is>
          <t>602200</t>
        </is>
      </c>
      <c r="B19" s="27" t="inlineStr"/>
      <c r="C19" s="27" t="inlineStr">
        <is>
          <t>Fournitures consommables</t>
        </is>
      </c>
      <c r="D19" s="27" t="inlineStr">
        <is>
          <t>+(débit)</t>
        </is>
      </c>
    </row>
    <row r="20">
      <c r="A20" s="26" t="inlineStr">
        <is>
          <t>602220</t>
        </is>
      </c>
      <c r="B20" s="26" t="inlineStr"/>
      <c r="C20" s="26" t="inlineStr">
        <is>
          <t>Fournitures consommables</t>
        </is>
      </c>
      <c r="D20" s="26" t="inlineStr">
        <is>
          <t>+(débit)</t>
        </is>
      </c>
    </row>
    <row r="21">
      <c r="A21" s="27" t="inlineStr">
        <is>
          <t>606300</t>
        </is>
      </c>
      <c r="B21" s="27" t="inlineStr"/>
      <c r="C21" s="27" t="inlineStr">
        <is>
          <t>Fournitures consommables</t>
        </is>
      </c>
      <c r="D21" s="27" t="inlineStr">
        <is>
          <t>+(débit)</t>
        </is>
      </c>
    </row>
    <row r="22">
      <c r="A22" s="26" t="inlineStr">
        <is>
          <t>606400</t>
        </is>
      </c>
      <c r="B22" s="26" t="inlineStr"/>
      <c r="C22" s="26" t="inlineStr">
        <is>
          <t>Fournitures consommables</t>
        </is>
      </c>
      <c r="D22" s="26" t="inlineStr">
        <is>
          <t>+(débit)</t>
        </is>
      </c>
    </row>
    <row r="23">
      <c r="A23" s="27" t="inlineStr">
        <is>
          <t>606130</t>
        </is>
      </c>
      <c r="B23" s="27" t="inlineStr"/>
      <c r="C23" s="27" t="inlineStr">
        <is>
          <t>Énergie (Élec + Gaz)</t>
        </is>
      </c>
      <c r="D23" s="27" t="inlineStr">
        <is>
          <t>+(débit)</t>
        </is>
      </c>
    </row>
    <row r="24">
      <c r="A24" s="26" t="inlineStr">
        <is>
          <t>606140</t>
        </is>
      </c>
      <c r="B24" s="26" t="inlineStr"/>
      <c r="C24" s="26" t="inlineStr">
        <is>
          <t>Énergie (Élec + Gaz)</t>
        </is>
      </c>
      <c r="D24" s="26" t="inlineStr">
        <is>
          <t>+(débit)</t>
        </is>
      </c>
    </row>
    <row r="25">
      <c r="A25" s="27" t="inlineStr">
        <is>
          <t>613010</t>
        </is>
      </c>
      <c r="B25" s="27" t="inlineStr"/>
      <c r="C25" s="27" t="inlineStr">
        <is>
          <t>Locations diverses</t>
        </is>
      </c>
      <c r="D25" s="27" t="inlineStr">
        <is>
          <t>+(débit)</t>
        </is>
      </c>
    </row>
    <row r="26">
      <c r="A26" s="26" t="inlineStr">
        <is>
          <t>613014</t>
        </is>
      </c>
      <c r="B26" s="26" t="inlineStr"/>
      <c r="C26" s="26" t="inlineStr">
        <is>
          <t>Locations diverses</t>
        </is>
      </c>
      <c r="D26" s="26" t="inlineStr">
        <is>
          <t>+(débit)</t>
        </is>
      </c>
    </row>
    <row r="27">
      <c r="A27" s="27" t="inlineStr">
        <is>
          <t>613018</t>
        </is>
      </c>
      <c r="B27" s="27" t="inlineStr"/>
      <c r="C27" s="27" t="inlineStr">
        <is>
          <t>Locations diverses</t>
        </is>
      </c>
      <c r="D27" s="27" t="inlineStr">
        <is>
          <t>+(débit)</t>
        </is>
      </c>
    </row>
    <row r="28">
      <c r="A28" s="26" t="inlineStr">
        <is>
          <t>613023</t>
        </is>
      </c>
      <c r="B28" s="26" t="inlineStr"/>
      <c r="C28" s="26" t="inlineStr">
        <is>
          <t>Locations diverses</t>
        </is>
      </c>
      <c r="D28" s="26" t="inlineStr">
        <is>
          <t>+(débit)</t>
        </is>
      </c>
    </row>
    <row r="29">
      <c r="A29" s="27" t="inlineStr">
        <is>
          <t>613100</t>
        </is>
      </c>
      <c r="B29" s="27" t="inlineStr"/>
      <c r="C29" s="27" t="inlineStr">
        <is>
          <t>Locations diverses</t>
        </is>
      </c>
      <c r="D29" s="27" t="inlineStr">
        <is>
          <t>+(débit)</t>
        </is>
      </c>
    </row>
    <row r="30">
      <c r="A30" s="26" t="inlineStr">
        <is>
          <t>613210</t>
        </is>
      </c>
      <c r="B30" s="26" t="inlineStr"/>
      <c r="C30" s="26" t="inlineStr">
        <is>
          <t>Locations diverses</t>
        </is>
      </c>
      <c r="D30" s="26" t="inlineStr">
        <is>
          <t>+(débit)</t>
        </is>
      </c>
    </row>
    <row r="31">
      <c r="A31" s="27" t="inlineStr">
        <is>
          <t>613220</t>
        </is>
      </c>
      <c r="B31" s="27" t="inlineStr"/>
      <c r="C31" s="27" t="inlineStr">
        <is>
          <t>Locations diverses</t>
        </is>
      </c>
      <c r="D31" s="27" t="inlineStr">
        <is>
          <t>+(débit)</t>
        </is>
      </c>
    </row>
    <row r="32">
      <c r="A32" s="26" t="inlineStr">
        <is>
          <t>614100</t>
        </is>
      </c>
      <c r="B32" s="26" t="inlineStr"/>
      <c r="C32" s="26" t="inlineStr">
        <is>
          <t>Locations diverses</t>
        </is>
      </c>
      <c r="D32" s="26" t="inlineStr">
        <is>
          <t>+(débit)</t>
        </is>
      </c>
    </row>
    <row r="33">
      <c r="A33" s="27" t="inlineStr">
        <is>
          <t>614200</t>
        </is>
      </c>
      <c r="B33" s="27" t="inlineStr"/>
      <c r="C33" s="27" t="inlineStr">
        <is>
          <t>Locations diverses</t>
        </is>
      </c>
      <c r="D33" s="27" t="inlineStr">
        <is>
          <t>+(débit)</t>
        </is>
      </c>
    </row>
    <row r="34">
      <c r="A34" s="26" t="inlineStr">
        <is>
          <t>615200</t>
        </is>
      </c>
      <c r="B34" s="26" t="inlineStr"/>
      <c r="C34" s="26" t="inlineStr">
        <is>
          <t>Entretien &amp; Maintenance</t>
        </is>
      </c>
      <c r="D34" s="26" t="inlineStr">
        <is>
          <t>+(débit)</t>
        </is>
      </c>
    </row>
    <row r="35">
      <c r="A35" s="27" t="inlineStr">
        <is>
          <t>615210</t>
        </is>
      </c>
      <c r="B35" s="27" t="inlineStr"/>
      <c r="C35" s="27" t="inlineStr">
        <is>
          <t>Entretien &amp; Maintenance</t>
        </is>
      </c>
      <c r="D35" s="27" t="inlineStr">
        <is>
          <t>+(débit)</t>
        </is>
      </c>
    </row>
    <row r="36">
      <c r="A36" s="26" t="inlineStr">
        <is>
          <t>615220</t>
        </is>
      </c>
      <c r="B36" s="26" t="inlineStr"/>
      <c r="C36" s="26" t="inlineStr">
        <is>
          <t>Entretien &amp; Maintenance</t>
        </is>
      </c>
      <c r="D36" s="26" t="inlineStr">
        <is>
          <t>+(débit)</t>
        </is>
      </c>
    </row>
    <row r="37">
      <c r="A37" s="27" t="inlineStr">
        <is>
          <t>615230</t>
        </is>
      </c>
      <c r="B37" s="27" t="inlineStr"/>
      <c r="C37" s="27" t="inlineStr">
        <is>
          <t>Entretien &amp; Maintenance</t>
        </is>
      </c>
      <c r="D37" s="27" t="inlineStr">
        <is>
          <t>+(débit)</t>
        </is>
      </c>
    </row>
    <row r="38">
      <c r="A38" s="26" t="inlineStr">
        <is>
          <t>615610</t>
        </is>
      </c>
      <c r="B38" s="26" t="inlineStr"/>
      <c r="C38" s="26" t="inlineStr">
        <is>
          <t>Entretien &amp; Maintenance</t>
        </is>
      </c>
      <c r="D38" s="26" t="inlineStr">
        <is>
          <t>+(débit)</t>
        </is>
      </c>
    </row>
    <row r="39">
      <c r="A39" s="27" t="inlineStr">
        <is>
          <t>615611</t>
        </is>
      </c>
      <c r="B39" s="27" t="inlineStr"/>
      <c r="C39" s="27" t="inlineStr">
        <is>
          <t>Entretien &amp; Maintenance</t>
        </is>
      </c>
      <c r="D39" s="27" t="inlineStr">
        <is>
          <t>+(débit)</t>
        </is>
      </c>
    </row>
    <row r="40">
      <c r="A40" s="26" t="inlineStr">
        <is>
          <t>615630</t>
        </is>
      </c>
      <c r="B40" s="26" t="inlineStr"/>
      <c r="C40" s="26" t="inlineStr">
        <is>
          <t>Entretien &amp; Maintenance</t>
        </is>
      </c>
      <c r="D40" s="26" t="inlineStr">
        <is>
          <t>+(débit)</t>
        </is>
      </c>
    </row>
    <row r="41">
      <c r="A41" s="27" t="inlineStr">
        <is>
          <t>615650</t>
        </is>
      </c>
      <c r="B41" s="27" t="inlineStr"/>
      <c r="C41" s="27" t="inlineStr">
        <is>
          <t>Entretien &amp; Maintenance</t>
        </is>
      </c>
      <c r="D41" s="27" t="inlineStr">
        <is>
          <t>+(débit)</t>
        </is>
      </c>
    </row>
    <row r="42">
      <c r="A42" s="26" t="inlineStr">
        <is>
          <t>616100</t>
        </is>
      </c>
      <c r="B42" s="26" t="inlineStr"/>
      <c r="C42" s="26" t="inlineStr">
        <is>
          <t>Assurances</t>
        </is>
      </c>
      <c r="D42" s="26" t="inlineStr">
        <is>
          <t>+(débit)</t>
        </is>
      </c>
    </row>
    <row r="43">
      <c r="A43" s="27" t="inlineStr">
        <is>
          <t>622120</t>
        </is>
      </c>
      <c r="B43" s="27" t="inlineStr"/>
      <c r="C43" s="27" t="inlineStr">
        <is>
          <t>Commissions OTA</t>
        </is>
      </c>
      <c r="D43" s="27" t="inlineStr">
        <is>
          <t>+(débit)</t>
        </is>
      </c>
    </row>
    <row r="44">
      <c r="A44" s="26" t="inlineStr">
        <is>
          <t>622260</t>
        </is>
      </c>
      <c r="B44" s="26" t="inlineStr"/>
      <c r="C44" s="26" t="inlineStr">
        <is>
          <t>Commissions OTA</t>
        </is>
      </c>
      <c r="D44" s="26" t="inlineStr">
        <is>
          <t>+(débit)</t>
        </is>
      </c>
    </row>
    <row r="45">
      <c r="A45" s="27" t="inlineStr">
        <is>
          <t>622263</t>
        </is>
      </c>
      <c r="B45" s="27" t="inlineStr"/>
      <c r="C45" s="27" t="inlineStr">
        <is>
          <t>Commissions OTA</t>
        </is>
      </c>
      <c r="D45" s="27" t="inlineStr">
        <is>
          <t>+(débit)</t>
        </is>
      </c>
    </row>
    <row r="46">
      <c r="A46" s="26" t="inlineStr">
        <is>
          <t>622290</t>
        </is>
      </c>
      <c r="B46" s="26" t="inlineStr"/>
      <c r="C46" s="26" t="inlineStr">
        <is>
          <t>Commissions OTA</t>
        </is>
      </c>
      <c r="D46" s="26" t="inlineStr">
        <is>
          <t>+(débit)</t>
        </is>
      </c>
    </row>
    <row r="47">
      <c r="A47" s="27" t="inlineStr">
        <is>
          <t>622291</t>
        </is>
      </c>
      <c r="B47" s="27" t="inlineStr"/>
      <c r="C47" s="27" t="inlineStr">
        <is>
          <t>Commissions OTA</t>
        </is>
      </c>
      <c r="D47" s="27" t="inlineStr">
        <is>
          <t>+(débit)</t>
        </is>
      </c>
    </row>
    <row r="48">
      <c r="A48" s="26" t="inlineStr">
        <is>
          <t>622000</t>
        </is>
      </c>
      <c r="B48" s="26" t="inlineStr"/>
      <c r="C48" s="26" t="inlineStr">
        <is>
          <t>Honoraires &amp; Prestations</t>
        </is>
      </c>
      <c r="D48" s="26" t="inlineStr">
        <is>
          <t>+(débit)</t>
        </is>
      </c>
    </row>
    <row r="49">
      <c r="A49" s="27" t="inlineStr">
        <is>
          <t>622600</t>
        </is>
      </c>
      <c r="B49" s="27" t="inlineStr"/>
      <c r="C49" s="27" t="inlineStr">
        <is>
          <t>Honoraires &amp; Prestations</t>
        </is>
      </c>
      <c r="D49" s="27" t="inlineStr">
        <is>
          <t>+(débit)</t>
        </is>
      </c>
    </row>
    <row r="50">
      <c r="A50" s="26" t="inlineStr">
        <is>
          <t>618100</t>
        </is>
      </c>
      <c r="B50" s="26" t="inlineStr"/>
      <c r="C50" s="26" t="inlineStr">
        <is>
          <t>Frais divers (télécoms, banque, IA…)</t>
        </is>
      </c>
      <c r="D50" s="26" t="inlineStr">
        <is>
          <t>+(débit)</t>
        </is>
      </c>
    </row>
    <row r="51">
      <c r="A51" s="27" t="inlineStr">
        <is>
          <t>621100</t>
        </is>
      </c>
      <c r="B51" s="27" t="inlineStr"/>
      <c r="C51" s="27" t="inlineStr">
        <is>
          <t>Frais divers (télécoms, banque, IA…)</t>
        </is>
      </c>
      <c r="D51" s="27" t="inlineStr">
        <is>
          <t>+(débit)</t>
        </is>
      </c>
    </row>
    <row r="52">
      <c r="A52" s="26" t="inlineStr">
        <is>
          <t>624100</t>
        </is>
      </c>
      <c r="B52" s="26" t="inlineStr"/>
      <c r="C52" s="26" t="inlineStr">
        <is>
          <t>Frais divers (télécoms, banque, IA…)</t>
        </is>
      </c>
      <c r="D52" s="26" t="inlineStr">
        <is>
          <t>+(débit)</t>
        </is>
      </c>
    </row>
    <row r="53">
      <c r="A53" s="27" t="inlineStr">
        <is>
          <t>625100</t>
        </is>
      </c>
      <c r="B53" s="27" t="inlineStr"/>
      <c r="C53" s="27" t="inlineStr">
        <is>
          <t>Frais divers (télécoms, banque, IA…)</t>
        </is>
      </c>
      <c r="D53" s="27" t="inlineStr">
        <is>
          <t>+(débit)</t>
        </is>
      </c>
    </row>
    <row r="54">
      <c r="A54" s="26" t="inlineStr">
        <is>
          <t>626000</t>
        </is>
      </c>
      <c r="B54" s="26" t="inlineStr"/>
      <c r="C54" s="26" t="inlineStr">
        <is>
          <t>Frais divers (télécoms, banque, IA…)</t>
        </is>
      </c>
      <c r="D54" s="26" t="inlineStr">
        <is>
          <t>+(débit)</t>
        </is>
      </c>
    </row>
    <row r="55">
      <c r="A55" s="27" t="inlineStr">
        <is>
          <t>626330</t>
        </is>
      </c>
      <c r="B55" s="27" t="inlineStr"/>
      <c r="C55" s="27" t="inlineStr">
        <is>
          <t>Frais divers (télécoms, banque, IA…)</t>
        </is>
      </c>
      <c r="D55" s="27" t="inlineStr">
        <is>
          <t>+(débit)</t>
        </is>
      </c>
    </row>
    <row r="56">
      <c r="A56" s="26" t="inlineStr">
        <is>
          <t>627000</t>
        </is>
      </c>
      <c r="B56" s="26" t="inlineStr"/>
      <c r="C56" s="26" t="inlineStr">
        <is>
          <t>Frais divers (télécoms, banque, IA…)</t>
        </is>
      </c>
      <c r="D56" s="26" t="inlineStr">
        <is>
          <t>+(débit)</t>
        </is>
      </c>
    </row>
    <row r="57">
      <c r="A57" s="27" t="inlineStr">
        <is>
          <t>628101</t>
        </is>
      </c>
      <c r="B57" s="27" t="inlineStr"/>
      <c r="C57" s="27" t="inlineStr">
        <is>
          <t>Frais divers (télécoms, banque, IA…)</t>
        </is>
      </c>
      <c r="D57" s="27" t="inlineStr">
        <is>
          <t>+(débit)</t>
        </is>
      </c>
    </row>
    <row r="58">
      <c r="A58" s="26" t="inlineStr">
        <is>
          <t>641110</t>
        </is>
      </c>
      <c r="B58" s="26" t="inlineStr"/>
      <c r="C58" s="26" t="inlineStr">
        <is>
          <t>Salaires &amp; Primes</t>
        </is>
      </c>
      <c r="D58" s="26" t="inlineStr">
        <is>
          <t>+(débit)</t>
        </is>
      </c>
    </row>
    <row r="59">
      <c r="A59" s="27" t="inlineStr">
        <is>
          <t>641150</t>
        </is>
      </c>
      <c r="B59" s="27" t="inlineStr"/>
      <c r="C59" s="27" t="inlineStr">
        <is>
          <t>Salaires &amp; Primes</t>
        </is>
      </c>
      <c r="D59" s="27" t="inlineStr">
        <is>
          <t>+(débit)</t>
        </is>
      </c>
    </row>
    <row r="60">
      <c r="A60" s="26" t="inlineStr">
        <is>
          <t>641300</t>
        </is>
      </c>
      <c r="B60" s="26" t="inlineStr"/>
      <c r="C60" s="26" t="inlineStr">
        <is>
          <t>Salaires &amp; Primes</t>
        </is>
      </c>
      <c r="D60" s="26" t="inlineStr">
        <is>
          <t>+(débit)</t>
        </is>
      </c>
    </row>
    <row r="61">
      <c r="A61" s="27" t="inlineStr">
        <is>
          <t>645110</t>
        </is>
      </c>
      <c r="B61" s="27" t="inlineStr"/>
      <c r="C61" s="27" t="inlineStr">
        <is>
          <t>Charges sociales (URSSAF)</t>
        </is>
      </c>
      <c r="D61" s="27" t="inlineStr">
        <is>
          <t>+(débit)</t>
        </is>
      </c>
    </row>
    <row r="62">
      <c r="A62" s="26" t="inlineStr">
        <is>
          <t>649000</t>
        </is>
      </c>
      <c r="B62" s="26" t="inlineStr"/>
      <c r="C62" s="26" t="inlineStr">
        <is>
          <t>Charges sociales (URSSAF)</t>
        </is>
      </c>
      <c r="D62" s="26" t="inlineStr">
        <is>
          <t>+(débit)</t>
        </is>
      </c>
    </row>
    <row r="63">
      <c r="A63" s="27" t="inlineStr">
        <is>
          <t>651600</t>
        </is>
      </c>
      <c r="B63" s="27" t="inlineStr"/>
      <c r="C63" s="27" t="inlineStr">
        <is>
          <t>Droits d'auteur &amp; Autres charges</t>
        </is>
      </c>
      <c r="D63" s="27" t="inlineStr">
        <is>
          <t>+(débit)</t>
        </is>
      </c>
    </row>
    <row r="64">
      <c r="A64" s="26" t="inlineStr">
        <is>
          <t>658000</t>
        </is>
      </c>
      <c r="B64" s="26" t="inlineStr"/>
      <c r="C64" s="26" t="inlineStr">
        <is>
          <t>Droits d'auteur &amp; Autres charges</t>
        </is>
      </c>
      <c r="D64" s="26" t="inlineStr">
        <is>
          <t>+(débit)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4" customWidth="1" min="3" max="3"/>
    <col width="14" customWidth="1" min="4" max="4"/>
    <col width="14" customWidth="1" min="5" max="5"/>
  </cols>
  <sheetData>
    <row r="1" ht="20" customHeight="1">
      <c r="A1" s="28" t="inlineStr">
        <is>
          <t>IMPORT BALANCE — JANVIER 2026</t>
        </is>
      </c>
    </row>
    <row r="2" ht="14" customHeight="1">
      <c r="A2" s="29" t="inlineStr">
        <is>
          <t>↓ Coller ici la balance générale EBP (depuis ligne 3). Colonnes requises : A=Compte | B=Intitulé | C=Débit | D=Crédit | E=Solde</t>
        </is>
      </c>
    </row>
    <row r="3" ht="16" customHeight="1">
      <c r="A3" s="30" t="inlineStr">
        <is>
          <t>Compte</t>
        </is>
      </c>
      <c r="B3" s="30" t="inlineStr">
        <is>
          <t>Intitulé</t>
        </is>
      </c>
      <c r="C3" s="30" t="inlineStr">
        <is>
          <t>Débit</t>
        </is>
      </c>
      <c r="D3" s="30" t="inlineStr">
        <is>
          <t>Crédit</t>
        </is>
      </c>
      <c r="E3" s="30" t="inlineStr">
        <is>
          <t>Solde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4" customWidth="1" min="3" max="3"/>
    <col width="14" customWidth="1" min="4" max="4"/>
    <col width="14" customWidth="1" min="5" max="5"/>
  </cols>
  <sheetData>
    <row r="1" ht="20" customHeight="1">
      <c r="A1" s="28" t="inlineStr">
        <is>
          <t>IMPORT BALANCE — FÉVRIER 2026</t>
        </is>
      </c>
    </row>
    <row r="2" ht="14" customHeight="1">
      <c r="A2" s="29" t="inlineStr">
        <is>
          <t>↓ Coller ici la balance générale EBP (depuis ligne 3). Colonnes requises : A=Compte | B=Intitulé | C=Débit | D=Crédit | E=Solde</t>
        </is>
      </c>
    </row>
    <row r="3" ht="16" customHeight="1">
      <c r="A3" s="30" t="inlineStr">
        <is>
          <t>Compte</t>
        </is>
      </c>
      <c r="B3" s="30" t="inlineStr">
        <is>
          <t>Intitulé</t>
        </is>
      </c>
      <c r="C3" s="30" t="inlineStr">
        <is>
          <t>Débit</t>
        </is>
      </c>
      <c r="D3" s="30" t="inlineStr">
        <is>
          <t>Crédit</t>
        </is>
      </c>
      <c r="E3" s="30" t="inlineStr">
        <is>
          <t>Solde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4" customWidth="1" min="3" max="3"/>
    <col width="14" customWidth="1" min="4" max="4"/>
    <col width="14" customWidth="1" min="5" max="5"/>
  </cols>
  <sheetData>
    <row r="1" ht="20" customHeight="1">
      <c r="A1" s="28" t="inlineStr">
        <is>
          <t>IMPORT BALANCE — MARS 2026</t>
        </is>
      </c>
    </row>
    <row r="2" ht="14" customHeight="1">
      <c r="A2" s="29" t="inlineStr">
        <is>
          <t>↓ Coller ici la balance générale EBP (depuis ligne 3). Colonnes requises : A=Compte | B=Intitulé | C=Débit | D=Crédit | E=Solde</t>
        </is>
      </c>
    </row>
    <row r="3" ht="16" customHeight="1">
      <c r="A3" s="30" t="inlineStr">
        <is>
          <t>Compte</t>
        </is>
      </c>
      <c r="B3" s="30" t="inlineStr">
        <is>
          <t>Intitulé</t>
        </is>
      </c>
      <c r="C3" s="30" t="inlineStr">
        <is>
          <t>Débit</t>
        </is>
      </c>
      <c r="D3" s="30" t="inlineStr">
        <is>
          <t>Crédit</t>
        </is>
      </c>
      <c r="E3" s="30" t="inlineStr">
        <is>
          <t>Solde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4" customWidth="1" min="3" max="3"/>
    <col width="14" customWidth="1" min="4" max="4"/>
    <col width="14" customWidth="1" min="5" max="5"/>
  </cols>
  <sheetData>
    <row r="1" ht="20" customHeight="1">
      <c r="A1" s="28" t="inlineStr">
        <is>
          <t>IMPORT BALANCE — AVRIL 2026</t>
        </is>
      </c>
    </row>
    <row r="2" ht="14" customHeight="1">
      <c r="A2" s="29" t="inlineStr">
        <is>
          <t>↓ Coller ici la balance générale EBP (depuis ligne 3). Colonnes requises : A=Compte | B=Intitulé | C=Débit | D=Crédit | E=Solde</t>
        </is>
      </c>
    </row>
    <row r="3" ht="16" customHeight="1">
      <c r="A3" s="30" t="inlineStr">
        <is>
          <t>Compte</t>
        </is>
      </c>
      <c r="B3" s="30" t="inlineStr">
        <is>
          <t>Intitulé</t>
        </is>
      </c>
      <c r="C3" s="30" t="inlineStr">
        <is>
          <t>Débit</t>
        </is>
      </c>
      <c r="D3" s="30" t="inlineStr">
        <is>
          <t>Crédit</t>
        </is>
      </c>
      <c r="E3" s="30" t="inlineStr">
        <is>
          <t>Solde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6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4" customWidth="1" min="3" max="3"/>
    <col width="14" customWidth="1" min="4" max="4"/>
    <col width="14" customWidth="1" min="5" max="5"/>
  </cols>
  <sheetData>
    <row r="1" ht="20" customHeight="1">
      <c r="A1" s="28" t="inlineStr">
        <is>
          <t>IMPORT BALANCE — MAI 2026</t>
        </is>
      </c>
    </row>
    <row r="2" ht="14" customHeight="1">
      <c r="A2" s="29" t="inlineStr">
        <is>
          <t>↓ Coller ici la balance générale EBP (depuis ligne 3). Colonnes requises : A=Compte | B=Intitulé | C=Débit | D=Crédit | E=Solde</t>
        </is>
      </c>
    </row>
    <row r="3" ht="16" customHeight="1">
      <c r="A3" s="30" t="inlineStr">
        <is>
          <t>Compte</t>
        </is>
      </c>
      <c r="B3" s="30" t="inlineStr">
        <is>
          <t>Intitulé</t>
        </is>
      </c>
      <c r="C3" s="30" t="inlineStr">
        <is>
          <t>Débit</t>
        </is>
      </c>
      <c r="D3" s="30" t="inlineStr">
        <is>
          <t>Crédit</t>
        </is>
      </c>
      <c r="E3" s="30" t="inlineStr">
        <is>
          <t>Solde</t>
        </is>
      </c>
    </row>
    <row r="4">
      <c r="A4" s="26" t="inlineStr">
        <is>
          <t>215000</t>
        </is>
      </c>
      <c r="B4" s="26" t="inlineStr">
        <is>
          <t>Installations techniques, matériel et outillage industriels</t>
        </is>
      </c>
      <c r="C4" s="31" t="n">
        <v>2010.17</v>
      </c>
      <c r="D4" s="31" t="n"/>
      <c r="E4" s="31" t="n">
        <v>2010.17</v>
      </c>
    </row>
    <row r="5">
      <c r="A5" s="27" t="inlineStr">
        <is>
          <t>218100</t>
        </is>
      </c>
      <c r="B5" s="27" t="inlineStr">
        <is>
          <t>Installations générales, agencements, aménagements divers</t>
        </is>
      </c>
      <c r="C5" s="32" t="n">
        <v>6889.6</v>
      </c>
      <c r="D5" s="32" t="n"/>
      <c r="E5" s="32" t="n">
        <v>6889.6</v>
      </c>
    </row>
    <row r="6">
      <c r="A6" s="26" t="inlineStr">
        <is>
          <t>231011</t>
        </is>
      </c>
      <c r="B6" s="26" t="inlineStr">
        <is>
          <t>Immobilisations en cours</t>
        </is>
      </c>
      <c r="C6" s="31" t="n">
        <v>4694.9</v>
      </c>
      <c r="D6" s="31" t="n"/>
      <c r="E6" s="31" t="n">
        <v>4694.9</v>
      </c>
    </row>
    <row r="7">
      <c r="A7" s="27" t="inlineStr">
        <is>
          <t>401AMAZONE00000</t>
        </is>
      </c>
      <c r="B7" s="27" t="inlineStr">
        <is>
          <t>Amazone</t>
        </is>
      </c>
      <c r="C7" s="32" t="n">
        <v>64.98</v>
      </c>
      <c r="D7" s="32" t="n">
        <v>64.98</v>
      </c>
      <c r="E7" s="32" t="n">
        <v>0</v>
      </c>
    </row>
    <row r="8">
      <c r="A8" s="26" t="inlineStr">
        <is>
          <t>401BIENPUBLIC00</t>
        </is>
      </c>
      <c r="B8" s="26" t="inlineStr">
        <is>
          <t>Bien Public</t>
        </is>
      </c>
      <c r="C8" s="31" t="n">
        <v>33</v>
      </c>
      <c r="D8" s="31" t="n">
        <v>33</v>
      </c>
      <c r="E8" s="31" t="n">
        <v>0</v>
      </c>
    </row>
    <row r="9">
      <c r="A9" s="27" t="inlineStr">
        <is>
          <t>401BOOKING00000</t>
        </is>
      </c>
      <c r="B9" s="27" t="inlineStr">
        <is>
          <t>Booking</t>
        </is>
      </c>
      <c r="C9" s="32" t="n">
        <v>2153.62</v>
      </c>
      <c r="D9" s="32" t="n">
        <v>2153.62</v>
      </c>
      <c r="E9" s="32" t="n">
        <v>0</v>
      </c>
    </row>
    <row r="10">
      <c r="A10" s="26" t="inlineStr">
        <is>
          <t>401BRUNEAU00000</t>
        </is>
      </c>
      <c r="B10" s="26" t="inlineStr">
        <is>
          <t>Bruneau</t>
        </is>
      </c>
      <c r="C10" s="31" t="n">
        <v>52.68</v>
      </c>
      <c r="D10" s="31" t="n">
        <v>52.68</v>
      </c>
      <c r="E10" s="31" t="n">
        <v>0</v>
      </c>
    </row>
    <row r="11">
      <c r="A11" s="27" t="inlineStr">
        <is>
          <t>401CARREFOUR000</t>
        </is>
      </c>
      <c r="B11" s="27" t="inlineStr">
        <is>
          <t>Carrefour</t>
        </is>
      </c>
      <c r="C11" s="32" t="n">
        <v>47.3</v>
      </c>
      <c r="D11" s="32" t="n">
        <v>47.3</v>
      </c>
      <c r="E11" s="32" t="n">
        <v>0</v>
      </c>
    </row>
    <row r="12">
      <c r="A12" s="26" t="inlineStr">
        <is>
          <t>401CASTORAMA000</t>
        </is>
      </c>
      <c r="B12" s="26" t="inlineStr">
        <is>
          <t>Castorama</t>
        </is>
      </c>
      <c r="C12" s="31" t="n">
        <v>54.74</v>
      </c>
      <c r="D12" s="31" t="n">
        <v>54.74</v>
      </c>
      <c r="E12" s="31" t="n">
        <v>0</v>
      </c>
    </row>
    <row r="13">
      <c r="A13" s="27" t="inlineStr">
        <is>
          <t>401CHAT00000000</t>
        </is>
      </c>
      <c r="B13" s="27" t="inlineStr">
        <is>
          <t>Chat Gpt</t>
        </is>
      </c>
      <c r="C13" s="32" t="n">
        <v>19.17</v>
      </c>
      <c r="D13" s="32" t="n">
        <v>38.34</v>
      </c>
      <c r="E13" s="32" t="n">
        <v>-19.17</v>
      </c>
    </row>
    <row r="14">
      <c r="A14" s="26" t="inlineStr">
        <is>
          <t>401DIJONPROPRET</t>
        </is>
      </c>
      <c r="B14" s="26" t="inlineStr">
        <is>
          <t>Dijon Proprete</t>
        </is>
      </c>
      <c r="C14" s="31" t="n">
        <v>2507.66</v>
      </c>
      <c r="D14" s="31" t="n">
        <v>2507.66</v>
      </c>
      <c r="E14" s="31" t="n">
        <v>0</v>
      </c>
    </row>
    <row r="15">
      <c r="A15" s="27" t="inlineStr">
        <is>
          <t>401DIVERS000000</t>
        </is>
      </c>
      <c r="B15" s="27" t="inlineStr">
        <is>
          <t>Divers</t>
        </is>
      </c>
      <c r="C15" s="32" t="n">
        <v>224.78</v>
      </c>
      <c r="D15" s="32" t="n">
        <v>490.78</v>
      </c>
      <c r="E15" s="32" t="n">
        <v>-266</v>
      </c>
    </row>
    <row r="16">
      <c r="A16" s="26" t="inlineStr">
        <is>
          <t>401EBP000000000</t>
        </is>
      </c>
      <c r="B16" s="26" t="inlineStr">
        <is>
          <t>Ebp</t>
        </is>
      </c>
      <c r="C16" s="31" t="n">
        <v>67.58</v>
      </c>
      <c r="D16" s="31" t="n"/>
      <c r="E16" s="31" t="n">
        <v>67.58</v>
      </c>
    </row>
    <row r="17">
      <c r="A17" s="27" t="inlineStr">
        <is>
          <t>401ECS000000000</t>
        </is>
      </c>
      <c r="B17" s="27" t="inlineStr">
        <is>
          <t>Ecs</t>
        </is>
      </c>
      <c r="C17" s="32" t="n"/>
      <c r="D17" s="32" t="n">
        <v>289.8</v>
      </c>
      <c r="E17" s="32" t="n">
        <v>-289.8</v>
      </c>
    </row>
    <row r="18">
      <c r="A18" s="26" t="inlineStr">
        <is>
          <t>401EDF000000000</t>
        </is>
      </c>
      <c r="B18" s="26" t="inlineStr">
        <is>
          <t>Edf</t>
        </is>
      </c>
      <c r="C18" s="31" t="n">
        <v>2060.17</v>
      </c>
      <c r="D18" s="31" t="n">
        <v>1825.14</v>
      </c>
      <c r="E18" s="31" t="n">
        <v>235.03</v>
      </c>
    </row>
    <row r="19">
      <c r="A19" s="27" t="inlineStr">
        <is>
          <t>401EKWATEURGAZ0</t>
        </is>
      </c>
      <c r="B19" s="27" t="inlineStr">
        <is>
          <t>Ekwateur Gaz</t>
        </is>
      </c>
      <c r="C19" s="32" t="n">
        <v>74.94</v>
      </c>
      <c r="D19" s="32" t="n">
        <v>74.94</v>
      </c>
      <c r="E19" s="32" t="n">
        <v>0</v>
      </c>
    </row>
    <row r="20">
      <c r="A20" s="26" t="inlineStr">
        <is>
          <t>401ELASERY00000</t>
        </is>
      </c>
      <c r="B20" s="26" t="inlineStr">
        <is>
          <t>SCI Elasery</t>
        </is>
      </c>
      <c r="C20" s="31" t="n">
        <v>14564.52</v>
      </c>
      <c r="D20" s="31" t="n">
        <v>14564.52</v>
      </c>
      <c r="E20" s="31" t="n">
        <v>0</v>
      </c>
    </row>
    <row r="21">
      <c r="A21" s="27" t="inlineStr">
        <is>
          <t>401ETT000000000</t>
        </is>
      </c>
      <c r="B21" s="27" t="inlineStr">
        <is>
          <t>Ett Menuiiserie</t>
        </is>
      </c>
      <c r="C21" s="32" t="n">
        <v>4089.6</v>
      </c>
      <c r="D21" s="32" t="n">
        <v>6889.6</v>
      </c>
      <c r="E21" s="32" t="n">
        <v>-2800</v>
      </c>
    </row>
    <row r="22">
      <c r="A22" s="26" t="inlineStr">
        <is>
          <t>401EXPEDIA00000</t>
        </is>
      </c>
      <c r="B22" s="26" t="inlineStr">
        <is>
          <t>Expedia</t>
        </is>
      </c>
      <c r="C22" s="31" t="n">
        <v>642.97</v>
      </c>
      <c r="D22" s="31" t="n">
        <v>642.97</v>
      </c>
      <c r="E22" s="31" t="n">
        <v>0</v>
      </c>
    </row>
    <row r="23">
      <c r="A23" s="27" t="inlineStr">
        <is>
          <t>401FBAR00000000</t>
        </is>
      </c>
      <c r="B23" s="27" t="inlineStr">
        <is>
          <t>Folliet machine bar</t>
        </is>
      </c>
      <c r="C23" s="32" t="n">
        <v>46.8</v>
      </c>
      <c r="D23" s="32" t="n">
        <v>46.8</v>
      </c>
      <c r="E23" s="32" t="n">
        <v>0</v>
      </c>
    </row>
    <row r="24">
      <c r="A24" s="26" t="inlineStr">
        <is>
          <t>401FOLLIET00000</t>
        </is>
      </c>
      <c r="B24" s="26" t="inlineStr">
        <is>
          <t>Folliet</t>
        </is>
      </c>
      <c r="C24" s="31" t="n">
        <v>922.98</v>
      </c>
      <c r="D24" s="31" t="n">
        <v>1449.18</v>
      </c>
      <c r="E24" s="31" t="n">
        <v>-526.2</v>
      </c>
    </row>
    <row r="25">
      <c r="A25" s="27" t="inlineStr">
        <is>
          <t>401FRANCEBOISS0</t>
        </is>
      </c>
      <c r="B25" s="27" t="inlineStr">
        <is>
          <t>France  Boissons</t>
        </is>
      </c>
      <c r="C25" s="32" t="n">
        <v>1171.72</v>
      </c>
      <c r="D25" s="32" t="n">
        <v>1149.22</v>
      </c>
      <c r="E25" s="32" t="n">
        <v>22.5</v>
      </c>
    </row>
    <row r="26">
      <c r="A26" s="26" t="inlineStr">
        <is>
          <t>401GHEXPERT0000</t>
        </is>
      </c>
      <c r="B26" s="26" t="inlineStr">
        <is>
          <t>Gh Expert</t>
        </is>
      </c>
      <c r="C26" s="31" t="n"/>
      <c r="D26" s="31" t="n">
        <v>4920</v>
      </c>
      <c r="E26" s="31" t="n">
        <v>-4920</v>
      </c>
    </row>
    <row r="27">
      <c r="A27" s="27" t="inlineStr">
        <is>
          <t>401GOOGLE000000</t>
        </is>
      </c>
      <c r="B27" s="27" t="inlineStr">
        <is>
          <t>Google</t>
        </is>
      </c>
      <c r="C27" s="32" t="n">
        <v>32.83</v>
      </c>
      <c r="D27" s="32" t="n"/>
      <c r="E27" s="32" t="n">
        <v>32.83</v>
      </c>
    </row>
    <row r="28">
      <c r="A28" s="26" t="inlineStr">
        <is>
          <t>401GOUT00000000</t>
        </is>
      </c>
      <c r="B28" s="26" t="inlineStr">
        <is>
          <t>Goût du Vin</t>
        </is>
      </c>
      <c r="C28" s="31" t="n"/>
      <c r="D28" s="31" t="n">
        <v>910.4400000000001</v>
      </c>
      <c r="E28" s="31" t="n">
        <v>-910.4400000000001</v>
      </c>
    </row>
    <row r="29">
      <c r="A29" s="27" t="inlineStr">
        <is>
          <t>401GREFFE000000</t>
        </is>
      </c>
      <c r="B29" s="27" t="inlineStr">
        <is>
          <t>Greffe Tribunal de Commerce</t>
        </is>
      </c>
      <c r="C29" s="32" t="n">
        <v>13.2</v>
      </c>
      <c r="D29" s="32" t="n">
        <v>3.06</v>
      </c>
      <c r="E29" s="32" t="n">
        <v>10.14</v>
      </c>
    </row>
    <row r="30">
      <c r="A30" s="26" t="inlineStr">
        <is>
          <t>401IDEES2100000</t>
        </is>
      </c>
      <c r="B30" s="26" t="inlineStr">
        <is>
          <t>Idees 21</t>
        </is>
      </c>
      <c r="C30" s="31" t="n"/>
      <c r="D30" s="31" t="n">
        <v>108</v>
      </c>
      <c r="E30" s="31" t="n">
        <v>-108</v>
      </c>
    </row>
    <row r="31">
      <c r="A31" s="27" t="inlineStr">
        <is>
          <t>401IKEA00000000</t>
        </is>
      </c>
      <c r="B31" s="27" t="inlineStr">
        <is>
          <t>Ikea</t>
        </is>
      </c>
      <c r="C31" s="32" t="n">
        <v>124.44</v>
      </c>
      <c r="D31" s="32" t="n">
        <v>124.44</v>
      </c>
      <c r="E31" s="32" t="n">
        <v>0</v>
      </c>
    </row>
    <row r="32">
      <c r="A32" s="26" t="inlineStr">
        <is>
          <t>401KRILL0000000</t>
        </is>
      </c>
      <c r="B32" s="26" t="inlineStr">
        <is>
          <t>Krill</t>
        </is>
      </c>
      <c r="C32" s="31" t="n">
        <v>1626.89</v>
      </c>
      <c r="D32" s="31" t="n">
        <v>3146.95</v>
      </c>
      <c r="E32" s="31" t="n">
        <v>-1520.06</v>
      </c>
    </row>
    <row r="33">
      <c r="A33" s="27" t="inlineStr">
        <is>
          <t>401LAMSTER00000</t>
        </is>
      </c>
      <c r="B33" s="27" t="inlineStr">
        <is>
          <t>Lamster</t>
        </is>
      </c>
      <c r="C33" s="32" t="n"/>
      <c r="D33" s="32" t="n">
        <v>86.40000000000001</v>
      </c>
      <c r="E33" s="32" t="n">
        <v>-86.40000000000001</v>
      </c>
    </row>
    <row r="34">
      <c r="A34" s="26" t="inlineStr">
        <is>
          <t>401LEDROLE00000</t>
        </is>
      </c>
      <c r="B34" s="26" t="inlineStr">
        <is>
          <t>Ledrole</t>
        </is>
      </c>
      <c r="C34" s="31" t="n">
        <v>867</v>
      </c>
      <c r="D34" s="31" t="n">
        <v>1606.5</v>
      </c>
      <c r="E34" s="31" t="n">
        <v>-739.5</v>
      </c>
    </row>
    <row r="35">
      <c r="A35" s="27" t="inlineStr">
        <is>
          <t>401LEGOFF000000</t>
        </is>
      </c>
      <c r="B35" s="27" t="inlineStr">
        <is>
          <t>Le Goff</t>
        </is>
      </c>
      <c r="C35" s="32" t="n">
        <v>775.36</v>
      </c>
      <c r="D35" s="32" t="n">
        <v>1479.68</v>
      </c>
      <c r="E35" s="32" t="n">
        <v>-704.3200000000001</v>
      </c>
    </row>
    <row r="36">
      <c r="A36" s="26" t="inlineStr">
        <is>
          <t>401LEROY0000000</t>
        </is>
      </c>
      <c r="B36" s="26" t="inlineStr">
        <is>
          <t>Leroy Merlin</t>
        </is>
      </c>
      <c r="C36" s="31" t="n"/>
      <c r="D36" s="31" t="n">
        <v>194.91</v>
      </c>
      <c r="E36" s="31" t="n">
        <v>-194.91</v>
      </c>
    </row>
    <row r="37">
      <c r="A37" s="27" t="inlineStr">
        <is>
          <t>401LOCAM CAMERA</t>
        </is>
      </c>
      <c r="B37" s="27" t="inlineStr">
        <is>
          <t>Locam camera</t>
        </is>
      </c>
      <c r="C37" s="32" t="n"/>
      <c r="D37" s="32" t="n">
        <v>106.8</v>
      </c>
      <c r="E37" s="32" t="n">
        <v>-106.8</v>
      </c>
    </row>
    <row r="38">
      <c r="A38" s="26" t="inlineStr">
        <is>
          <t>401LOUISE000000</t>
        </is>
      </c>
      <c r="B38" s="26" t="inlineStr">
        <is>
          <t>Boulangerie Louise</t>
        </is>
      </c>
      <c r="C38" s="31" t="n">
        <v>881.08</v>
      </c>
      <c r="D38" s="31" t="n"/>
      <c r="E38" s="31" t="n">
        <v>881.08</v>
      </c>
    </row>
    <row r="39">
      <c r="A39" s="27" t="inlineStr">
        <is>
          <t>401METRO0000000</t>
        </is>
      </c>
      <c r="B39" s="27" t="inlineStr">
        <is>
          <t>Metro</t>
        </is>
      </c>
      <c r="C39" s="32" t="n">
        <v>1809.18</v>
      </c>
      <c r="D39" s="32" t="n">
        <v>1820.07</v>
      </c>
      <c r="E39" s="32" t="n">
        <v>-10.89</v>
      </c>
    </row>
    <row r="40">
      <c r="A40" s="26" t="inlineStr">
        <is>
          <t>401OCTORATE0000</t>
        </is>
      </c>
      <c r="B40" s="26" t="inlineStr">
        <is>
          <t>Octorate</t>
        </is>
      </c>
      <c r="C40" s="31" t="n"/>
      <c r="D40" s="31" t="n">
        <v>201.6</v>
      </c>
      <c r="E40" s="31" t="n">
        <v>-201.6</v>
      </c>
    </row>
    <row r="41">
      <c r="A41" s="27" t="inlineStr">
        <is>
          <t>401ORANGEPRO000</t>
        </is>
      </c>
      <c r="B41" s="27" t="inlineStr">
        <is>
          <t>Orange caméra hotel</t>
        </is>
      </c>
      <c r="C41" s="32" t="n">
        <v>60</v>
      </c>
      <c r="D41" s="32" t="n">
        <v>60</v>
      </c>
      <c r="E41" s="32" t="n">
        <v>0</v>
      </c>
    </row>
    <row r="42">
      <c r="A42" s="26" t="inlineStr">
        <is>
          <t>401ORIGINALSEXP</t>
        </is>
      </c>
      <c r="B42" s="26" t="inlineStr">
        <is>
          <t>Originals Expert</t>
        </is>
      </c>
      <c r="C42" s="31" t="n">
        <v>3600</v>
      </c>
      <c r="D42" s="31" t="n">
        <v>3600</v>
      </c>
      <c r="E42" s="31" t="n">
        <v>0</v>
      </c>
    </row>
    <row r="43">
      <c r="A43" s="27" t="inlineStr">
        <is>
          <t>401PASSMAN00000</t>
        </is>
      </c>
      <c r="B43" s="27" t="inlineStr">
        <is>
          <t>Passman</t>
        </is>
      </c>
      <c r="C43" s="32" t="n">
        <v>5633.88</v>
      </c>
      <c r="D43" s="32" t="n">
        <v>5690.28</v>
      </c>
      <c r="E43" s="32" t="n">
        <v>-56.4</v>
      </c>
    </row>
    <row r="44">
      <c r="A44" s="26" t="inlineStr">
        <is>
          <t>401PROPV0000000</t>
        </is>
      </c>
      <c r="B44" s="26" t="inlineStr">
        <is>
          <t>Prop Vert Espaces verts</t>
        </is>
      </c>
      <c r="C44" s="31" t="n">
        <v>509.23</v>
      </c>
      <c r="D44" s="31" t="n">
        <v>509.23</v>
      </c>
      <c r="E44" s="31" t="n">
        <v>0</v>
      </c>
    </row>
    <row r="45">
      <c r="A45" s="27" t="inlineStr">
        <is>
          <t>401REX000000000</t>
        </is>
      </c>
      <c r="B45" s="27" t="inlineStr">
        <is>
          <t>Rex Rotary</t>
        </is>
      </c>
      <c r="C45" s="32" t="n"/>
      <c r="D45" s="32" t="n">
        <v>73.02</v>
      </c>
      <c r="E45" s="32" t="n">
        <v>-73.02</v>
      </c>
    </row>
    <row r="46">
      <c r="A46" s="26" t="inlineStr">
        <is>
          <t>401ROGER0000000</t>
        </is>
      </c>
      <c r="B46" s="26" t="inlineStr">
        <is>
          <t>Maison Roger</t>
        </is>
      </c>
      <c r="C46" s="31" t="n"/>
      <c r="D46" s="31" t="n">
        <v>313.8</v>
      </c>
      <c r="E46" s="31" t="n">
        <v>-313.8</v>
      </c>
    </row>
    <row r="47">
      <c r="A47" s="27" t="inlineStr">
        <is>
          <t>401SACEM0000000</t>
        </is>
      </c>
      <c r="B47" s="27" t="inlineStr">
        <is>
          <t>Sacem</t>
        </is>
      </c>
      <c r="C47" s="32" t="n"/>
      <c r="D47" s="32" t="n">
        <v>294.12</v>
      </c>
      <c r="E47" s="32" t="n">
        <v>-294.12</v>
      </c>
    </row>
    <row r="48">
      <c r="A48" s="26" t="inlineStr">
        <is>
          <t>401SBC000000000</t>
        </is>
      </c>
      <c r="B48" s="26" t="inlineStr">
        <is>
          <t>Sani Beaune Climatisation</t>
        </is>
      </c>
      <c r="C48" s="31" t="n"/>
      <c r="D48" s="31" t="n">
        <v>4734</v>
      </c>
      <c r="E48" s="31" t="n">
        <v>-4734</v>
      </c>
    </row>
    <row r="49">
      <c r="A49" s="27" t="inlineStr">
        <is>
          <t>401SIDER0000000</t>
        </is>
      </c>
      <c r="B49" s="27" t="inlineStr">
        <is>
          <t>Sider</t>
        </is>
      </c>
      <c r="C49" s="32" t="n">
        <v>161.28</v>
      </c>
      <c r="D49" s="32" t="n">
        <v>161.28</v>
      </c>
      <c r="E49" s="32" t="n">
        <v>0</v>
      </c>
    </row>
    <row r="50">
      <c r="A50" s="26" t="inlineStr">
        <is>
          <t>401SLH000000000</t>
        </is>
      </c>
      <c r="B50" s="26" t="inlineStr">
        <is>
          <t>L'Atelier Blanc</t>
        </is>
      </c>
      <c r="C50" s="31" t="n">
        <v>3096.24</v>
      </c>
      <c r="D50" s="31" t="n">
        <v>3695.94</v>
      </c>
      <c r="E50" s="31" t="n">
        <v>-599.7</v>
      </c>
    </row>
    <row r="51">
      <c r="A51" s="27" t="inlineStr">
        <is>
          <t>401SMARTBOX0000</t>
        </is>
      </c>
      <c r="B51" s="27" t="inlineStr">
        <is>
          <t>Smartbox</t>
        </is>
      </c>
      <c r="C51" s="32" t="n">
        <v>455.74</v>
      </c>
      <c r="D51" s="32" t="n">
        <v>455.74</v>
      </c>
      <c r="E51" s="32" t="n">
        <v>0</v>
      </c>
    </row>
    <row r="52">
      <c r="A52" s="26" t="inlineStr">
        <is>
          <t>401SPOT00000000</t>
        </is>
      </c>
      <c r="B52" s="26" t="inlineStr">
        <is>
          <t>Spot Enseigne</t>
        </is>
      </c>
      <c r="C52" s="31" t="n"/>
      <c r="D52" s="31" t="n">
        <v>2412.21</v>
      </c>
      <c r="E52" s="31" t="n">
        <v>-2412.21</v>
      </c>
    </row>
    <row r="53">
      <c r="A53" s="27" t="inlineStr">
        <is>
          <t>401SPRE00000000</t>
        </is>
      </c>
      <c r="B53" s="27" t="inlineStr">
        <is>
          <t>Spre</t>
        </is>
      </c>
      <c r="C53" s="32" t="n"/>
      <c r="D53" s="32" t="n">
        <v>275.73</v>
      </c>
      <c r="E53" s="32" t="n">
        <v>-275.73</v>
      </c>
    </row>
    <row r="54">
      <c r="A54" s="26" t="inlineStr">
        <is>
          <t>401SRTP21000000</t>
        </is>
      </c>
      <c r="B54" s="26" t="inlineStr">
        <is>
          <t>Srtp21</t>
        </is>
      </c>
      <c r="C54" s="31" t="n"/>
      <c r="D54" s="31" t="n">
        <v>266.94</v>
      </c>
      <c r="E54" s="31" t="n">
        <v>-266.94</v>
      </c>
    </row>
    <row r="55">
      <c r="A55" s="27" t="inlineStr">
        <is>
          <t>401SYSCO0000000</t>
        </is>
      </c>
      <c r="B55" s="27" t="inlineStr">
        <is>
          <t>Sysco</t>
        </is>
      </c>
      <c r="C55" s="32" t="n">
        <v>1734.66</v>
      </c>
      <c r="D55" s="32" t="n">
        <v>2793.59</v>
      </c>
      <c r="E55" s="32" t="n">
        <v>-1058.93</v>
      </c>
    </row>
    <row r="56">
      <c r="A56" s="26" t="inlineStr">
        <is>
          <t>401TASTY0000000</t>
        </is>
      </c>
      <c r="B56" s="26" t="inlineStr">
        <is>
          <t>Tasty Cloud</t>
        </is>
      </c>
      <c r="C56" s="31" t="n">
        <v>52.8</v>
      </c>
      <c r="D56" s="31" t="n">
        <v>52.8</v>
      </c>
      <c r="E56" s="31" t="n">
        <v>0</v>
      </c>
    </row>
    <row r="57">
      <c r="A57" s="27" t="inlineStr">
        <is>
          <t>401TEMPORIS0000</t>
        </is>
      </c>
      <c r="B57" s="27" t="inlineStr">
        <is>
          <t>Temporis</t>
        </is>
      </c>
      <c r="C57" s="32" t="n">
        <v>228</v>
      </c>
      <c r="D57" s="32" t="n">
        <v>130.19</v>
      </c>
      <c r="E57" s="32" t="n">
        <v>97.81</v>
      </c>
    </row>
    <row r="58">
      <c r="A58" s="26" t="inlineStr">
        <is>
          <t>401TOP000000000</t>
        </is>
      </c>
      <c r="B58" s="26" t="inlineStr">
        <is>
          <t>Top Season</t>
        </is>
      </c>
      <c r="C58" s="31" t="n">
        <v>1027.5</v>
      </c>
      <c r="D58" s="31" t="n">
        <v>247.5</v>
      </c>
      <c r="E58" s="31" t="n">
        <v>780</v>
      </c>
    </row>
    <row r="59">
      <c r="A59" s="27" t="inlineStr">
        <is>
          <t>401WEEKENDESK00</t>
        </is>
      </c>
      <c r="B59" s="27" t="inlineStr">
        <is>
          <t>Weekendesk</t>
        </is>
      </c>
      <c r="C59" s="32" t="n">
        <v>120.48</v>
      </c>
      <c r="D59" s="32" t="n">
        <v>120.48</v>
      </c>
      <c r="E59" s="32" t="n">
        <v>0</v>
      </c>
    </row>
    <row r="60">
      <c r="A60" s="26" t="inlineStr">
        <is>
          <t>401WONDERBOX000</t>
        </is>
      </c>
      <c r="B60" s="26" t="inlineStr">
        <is>
          <t>Wonderbox</t>
        </is>
      </c>
      <c r="C60" s="31" t="n">
        <v>313.7</v>
      </c>
      <c r="D60" s="31" t="n">
        <v>313.7</v>
      </c>
      <c r="E60" s="31" t="n">
        <v>0</v>
      </c>
    </row>
    <row r="61">
      <c r="A61" s="27" t="inlineStr">
        <is>
          <t>409600000000000</t>
        </is>
      </c>
      <c r="B61" s="27" t="inlineStr">
        <is>
          <t>Fournisseurs - Créances pour emballages et matériel à rendre</t>
        </is>
      </c>
      <c r="C61" s="32" t="n">
        <v>36.8</v>
      </c>
      <c r="D61" s="32" t="n">
        <v>42.5</v>
      </c>
      <c r="E61" s="32" t="n">
        <v>-5.7</v>
      </c>
    </row>
    <row r="62">
      <c r="A62" s="26" t="inlineStr">
        <is>
          <t>411000000000000</t>
        </is>
      </c>
      <c r="B62" s="26" t="inlineStr">
        <is>
          <t>Clients</t>
        </is>
      </c>
      <c r="C62" s="31" t="n">
        <v>403.28</v>
      </c>
      <c r="D62" s="31" t="n">
        <v>455.48</v>
      </c>
      <c r="E62" s="31" t="n">
        <v>-52.2</v>
      </c>
    </row>
    <row r="63">
      <c r="A63" s="27" t="inlineStr">
        <is>
          <t>411AIRBNB000000</t>
        </is>
      </c>
      <c r="B63" s="27" t="inlineStr">
        <is>
          <t>Airbnb</t>
        </is>
      </c>
      <c r="C63" s="32" t="n">
        <v>279.36</v>
      </c>
      <c r="D63" s="32" t="n">
        <v>279.36</v>
      </c>
      <c r="E63" s="32" t="n">
        <v>0</v>
      </c>
    </row>
    <row r="64">
      <c r="A64" s="26" t="inlineStr">
        <is>
          <t>411ASPIRLOC0000</t>
        </is>
      </c>
      <c r="B64" s="26" t="inlineStr">
        <is>
          <t>Aspirloc</t>
        </is>
      </c>
      <c r="C64" s="31" t="n">
        <v>473</v>
      </c>
      <c r="D64" s="31" t="n"/>
      <c r="E64" s="31" t="n">
        <v>473</v>
      </c>
    </row>
    <row r="65">
      <c r="A65" s="27" t="inlineStr">
        <is>
          <t>411BERICAP00000</t>
        </is>
      </c>
      <c r="B65" s="27" t="inlineStr">
        <is>
          <t>Bericap</t>
        </is>
      </c>
      <c r="C65" s="32" t="n">
        <v>431.48</v>
      </c>
      <c r="D65" s="32" t="n"/>
      <c r="E65" s="32" t="n">
        <v>431.48</v>
      </c>
    </row>
    <row r="66">
      <c r="A66" s="26" t="inlineStr">
        <is>
          <t>411ENERJIS00000</t>
        </is>
      </c>
      <c r="B66" s="26" t="inlineStr">
        <is>
          <t>Enerjis</t>
        </is>
      </c>
      <c r="C66" s="31" t="n">
        <v>4516.21</v>
      </c>
      <c r="D66" s="31" t="n">
        <v>4516.21</v>
      </c>
      <c r="E66" s="31" t="n">
        <v>0</v>
      </c>
    </row>
    <row r="67">
      <c r="A67" s="27" t="inlineStr">
        <is>
          <t>411ITESYA000000</t>
        </is>
      </c>
      <c r="B67" s="27" t="inlineStr">
        <is>
          <t>Itesya</t>
        </is>
      </c>
      <c r="C67" s="32" t="n">
        <v>2388.62</v>
      </c>
      <c r="D67" s="32" t="n">
        <v>2847.97</v>
      </c>
      <c r="E67" s="32" t="n">
        <v>-459.35</v>
      </c>
    </row>
    <row r="68">
      <c r="A68" s="26" t="inlineStr">
        <is>
          <t>411MILLER000000</t>
        </is>
      </c>
      <c r="B68" s="26" t="inlineStr">
        <is>
          <t>Miller</t>
        </is>
      </c>
      <c r="C68" s="31" t="n">
        <v>804.09</v>
      </c>
      <c r="D68" s="31" t="n">
        <v>459.48</v>
      </c>
      <c r="E68" s="31" t="n">
        <v>344.61</v>
      </c>
    </row>
    <row r="69">
      <c r="A69" s="27" t="inlineStr">
        <is>
          <t>411NOZ000000000</t>
        </is>
      </c>
      <c r="B69" s="27" t="inlineStr">
        <is>
          <t>Noz</t>
        </is>
      </c>
      <c r="C69" s="32" t="n">
        <v>3379.32</v>
      </c>
      <c r="D69" s="32" t="n">
        <v>2151.01</v>
      </c>
      <c r="E69" s="32" t="n">
        <v>1228.31</v>
      </c>
    </row>
    <row r="70">
      <c r="A70" s="26" t="inlineStr">
        <is>
          <t>411PARTENAIRE00</t>
        </is>
      </c>
      <c r="B70" s="26" t="inlineStr">
        <is>
          <t>Partenaire Tour</t>
        </is>
      </c>
      <c r="C70" s="31" t="n">
        <v>671.66</v>
      </c>
      <c r="D70" s="31" t="n"/>
      <c r="E70" s="31" t="n">
        <v>671.66</v>
      </c>
    </row>
    <row r="71">
      <c r="A71" s="27" t="inlineStr">
        <is>
          <t>411SMARTBOX0000</t>
        </is>
      </c>
      <c r="B71" s="27" t="inlineStr">
        <is>
          <t>Smartbox Group LTD</t>
        </is>
      </c>
      <c r="C71" s="32" t="n">
        <v>999.3099999999999</v>
      </c>
      <c r="D71" s="32" t="n">
        <v>1052.22</v>
      </c>
      <c r="E71" s="32" t="n">
        <v>-52.91</v>
      </c>
    </row>
    <row r="72">
      <c r="A72" s="26" t="inlineStr">
        <is>
          <t>411VIABUS000000</t>
        </is>
      </c>
      <c r="B72" s="26" t="inlineStr">
        <is>
          <t>Viabus</t>
        </is>
      </c>
      <c r="C72" s="31" t="n">
        <v>4049.47</v>
      </c>
      <c r="D72" s="31" t="n">
        <v>7208.41</v>
      </c>
      <c r="E72" s="31" t="n">
        <v>-3158.94</v>
      </c>
    </row>
    <row r="73">
      <c r="A73" s="27" t="inlineStr">
        <is>
          <t>411WEEKENDESK00</t>
        </is>
      </c>
      <c r="B73" s="27" t="inlineStr">
        <is>
          <t>Weekendesk</t>
        </is>
      </c>
      <c r="C73" s="32" t="n">
        <v>459.04</v>
      </c>
      <c r="D73" s="32" t="n">
        <v>241.52</v>
      </c>
      <c r="E73" s="32" t="n">
        <v>217.52</v>
      </c>
    </row>
    <row r="74">
      <c r="A74" s="26" t="inlineStr">
        <is>
          <t>411WONDERBOX000</t>
        </is>
      </c>
      <c r="B74" s="26" t="inlineStr">
        <is>
          <t>Wonderbox</t>
        </is>
      </c>
      <c r="C74" s="31" t="n">
        <v>764.9</v>
      </c>
      <c r="D74" s="31" t="n">
        <v>1039.6</v>
      </c>
      <c r="E74" s="31" t="n">
        <v>-274.7</v>
      </c>
    </row>
    <row r="75">
      <c r="A75" s="27" t="inlineStr">
        <is>
          <t>419100000000000</t>
        </is>
      </c>
      <c r="B75" s="27" t="inlineStr">
        <is>
          <t>Clients - Avances et acomptes reçus sur commandes</t>
        </is>
      </c>
      <c r="C75" s="32" t="n">
        <v>7810.78</v>
      </c>
      <c r="D75" s="32" t="n">
        <v>7920.78</v>
      </c>
      <c r="E75" s="32" t="n">
        <v>-110</v>
      </c>
    </row>
    <row r="76">
      <c r="A76" s="26" t="inlineStr">
        <is>
          <t>419800000000000</t>
        </is>
      </c>
      <c r="B76" s="26" t="inlineStr">
        <is>
          <t>Client avoir à établir</t>
        </is>
      </c>
      <c r="C76" s="31" t="n">
        <v>169.5</v>
      </c>
      <c r="D76" s="31" t="n">
        <v>169.5</v>
      </c>
      <c r="E76" s="31" t="n">
        <v>0</v>
      </c>
    </row>
    <row r="77">
      <c r="A77" s="27" t="inlineStr">
        <is>
          <t>421100</t>
        </is>
      </c>
      <c r="B77" s="27" t="inlineStr">
        <is>
          <t>Salaire CDD</t>
        </is>
      </c>
      <c r="C77" s="32" t="n">
        <v>272.35</v>
      </c>
      <c r="D77" s="32" t="n">
        <v>272.35</v>
      </c>
      <c r="E77" s="32" t="n">
        <v>0</v>
      </c>
    </row>
    <row r="78">
      <c r="A78" s="26" t="inlineStr">
        <is>
          <t>421110</t>
        </is>
      </c>
      <c r="B78" s="26" t="inlineStr">
        <is>
          <t>Salaire CDI</t>
        </is>
      </c>
      <c r="C78" s="31" t="n">
        <v>15377.69</v>
      </c>
      <c r="D78" s="31" t="n">
        <v>14983.78</v>
      </c>
      <c r="E78" s="31" t="n">
        <v>393.91</v>
      </c>
    </row>
    <row r="79">
      <c r="A79" s="27" t="inlineStr">
        <is>
          <t>431000</t>
        </is>
      </c>
      <c r="B79" s="27" t="inlineStr">
        <is>
          <t>Tese urssaf</t>
        </is>
      </c>
      <c r="C79" s="32" t="n">
        <v>6545.41</v>
      </c>
      <c r="D79" s="32" t="n">
        <v>7464.82</v>
      </c>
      <c r="E79" s="32" t="n">
        <v>-919.41</v>
      </c>
    </row>
    <row r="80">
      <c r="A80" s="26" t="inlineStr">
        <is>
          <t>442100</t>
        </is>
      </c>
      <c r="B80" s="26" t="inlineStr">
        <is>
          <t>Prélèvement à la source</t>
        </is>
      </c>
      <c r="C80" s="31" t="n">
        <v>105.81</v>
      </c>
      <c r="D80" s="31" t="n">
        <v>119.85</v>
      </c>
      <c r="E80" s="31" t="n">
        <v>-14.04</v>
      </c>
    </row>
    <row r="81">
      <c r="A81" s="27" t="inlineStr">
        <is>
          <t>445200</t>
        </is>
      </c>
      <c r="B81" s="27" t="inlineStr">
        <is>
          <t>TVA due intracommunautaire</t>
        </is>
      </c>
      <c r="C81" s="32" t="n"/>
      <c r="D81" s="32" t="n">
        <v>542.0599999999999</v>
      </c>
      <c r="E81" s="32" t="n">
        <v>-542.0599999999999</v>
      </c>
    </row>
    <row r="82">
      <c r="A82" s="26" t="inlineStr">
        <is>
          <t>445621</t>
        </is>
      </c>
      <c r="B82" s="26" t="inlineStr">
        <is>
          <t>TVA immo 20 %</t>
        </is>
      </c>
      <c r="C82" s="31" t="n">
        <v>1341.02</v>
      </c>
      <c r="D82" s="31" t="n"/>
      <c r="E82" s="31" t="n">
        <v>1341.02</v>
      </c>
    </row>
    <row r="83">
      <c r="A83" s="27" t="inlineStr">
        <is>
          <t>445660</t>
        </is>
      </c>
      <c r="B83" s="27" t="inlineStr">
        <is>
          <t>TVA sur autres bien et services</t>
        </is>
      </c>
      <c r="C83" s="32" t="n">
        <v>18</v>
      </c>
      <c r="D83" s="32" t="n"/>
      <c r="E83" s="32" t="n">
        <v>18</v>
      </c>
    </row>
    <row r="84">
      <c r="A84" s="26" t="inlineStr">
        <is>
          <t>445661</t>
        </is>
      </c>
      <c r="B84" s="26" t="inlineStr">
        <is>
          <t>Tva déductible 20% autoliquidation</t>
        </is>
      </c>
      <c r="C84" s="31" t="n">
        <v>542.0599999999999</v>
      </c>
      <c r="D84" s="31" t="n"/>
      <c r="E84" s="31" t="n">
        <v>542.0599999999999</v>
      </c>
    </row>
    <row r="85">
      <c r="A85" s="27" t="inlineStr">
        <is>
          <t>445662</t>
        </is>
      </c>
      <c r="B85" s="27" t="inlineStr">
        <is>
          <t>TVA achats 5,5%</t>
        </is>
      </c>
      <c r="C85" s="32" t="n">
        <v>500.61</v>
      </c>
      <c r="D85" s="32" t="n">
        <v>0.88</v>
      </c>
      <c r="E85" s="32" t="n">
        <v>499.73</v>
      </c>
    </row>
    <row r="86">
      <c r="A86" s="26" t="inlineStr">
        <is>
          <t>445664</t>
        </is>
      </c>
      <c r="B86" s="26" t="inlineStr">
        <is>
          <t>TVA achats 10%</t>
        </is>
      </c>
      <c r="C86" s="31" t="n">
        <v>40.64</v>
      </c>
      <c r="D86" s="31" t="n"/>
      <c r="E86" s="31" t="n">
        <v>40.64</v>
      </c>
    </row>
    <row r="87">
      <c r="A87" s="27" t="inlineStr">
        <is>
          <t>445665</t>
        </is>
      </c>
      <c r="B87" s="27" t="inlineStr">
        <is>
          <t>TVA achats 20%</t>
        </is>
      </c>
      <c r="C87" s="32" t="n">
        <v>7408.51</v>
      </c>
      <c r="D87" s="32" t="n"/>
      <c r="E87" s="32" t="n">
        <v>7408.51</v>
      </c>
    </row>
    <row r="88">
      <c r="A88" s="26" t="inlineStr">
        <is>
          <t>445714</t>
        </is>
      </c>
      <c r="B88" s="26" t="inlineStr">
        <is>
          <t>TVA collectée 10 % débits</t>
        </is>
      </c>
      <c r="C88" s="31" t="n"/>
      <c r="D88" s="31" t="n">
        <v>6721.38</v>
      </c>
      <c r="E88" s="31" t="n">
        <v>-6721.38</v>
      </c>
    </row>
    <row r="89">
      <c r="A89" s="27" t="inlineStr">
        <is>
          <t>445715</t>
        </is>
      </c>
      <c r="B89" s="27" t="inlineStr">
        <is>
          <t>TVA collectée 20 % débits</t>
        </is>
      </c>
      <c r="C89" s="32" t="n"/>
      <c r="D89" s="32" t="n">
        <v>1258.39</v>
      </c>
      <c r="E89" s="32" t="n">
        <v>-1258.39</v>
      </c>
    </row>
    <row r="90">
      <c r="A90" s="26" t="inlineStr">
        <is>
          <t>445830</t>
        </is>
      </c>
      <c r="B90" s="26" t="inlineStr">
        <is>
          <t>Remboursement de taxes sur le chiffre d'affaires demandé</t>
        </is>
      </c>
      <c r="C90" s="31" t="n"/>
      <c r="D90" s="31" t="n">
        <v>1463</v>
      </c>
      <c r="E90" s="31" t="n">
        <v>-1463</v>
      </c>
    </row>
    <row r="91">
      <c r="A91" s="27" t="inlineStr">
        <is>
          <t>447110</t>
        </is>
      </c>
      <c r="B91" s="27" t="inlineStr">
        <is>
          <t>Taxe de séjour</t>
        </is>
      </c>
      <c r="C91" s="32" t="n">
        <v>3534.3</v>
      </c>
      <c r="D91" s="32" t="n">
        <v>2275.79</v>
      </c>
      <c r="E91" s="32" t="n">
        <v>1258.51</v>
      </c>
    </row>
    <row r="92">
      <c r="A92" s="26" t="inlineStr">
        <is>
          <t>455400</t>
        </is>
      </c>
      <c r="B92" s="26" t="inlineStr">
        <is>
          <t>Compte courant TNS F.COURTALIN</t>
        </is>
      </c>
      <c r="C92" s="31" t="n">
        <v>347.49</v>
      </c>
      <c r="D92" s="31" t="n"/>
      <c r="E92" s="31" t="n">
        <v>347.49</v>
      </c>
    </row>
    <row r="93">
      <c r="A93" s="27" t="inlineStr">
        <is>
          <t>455FLO</t>
        </is>
      </c>
      <c r="B93" s="27" t="inlineStr">
        <is>
          <t>Compte Courant Florence</t>
        </is>
      </c>
      <c r="C93" s="32" t="n">
        <v>4.39</v>
      </c>
      <c r="D93" s="32" t="n">
        <v>637.35</v>
      </c>
      <c r="E93" s="32" t="n">
        <v>-632.96</v>
      </c>
    </row>
    <row r="94">
      <c r="A94" s="26" t="inlineStr">
        <is>
          <t>455PAT</t>
        </is>
      </c>
      <c r="B94" s="26" t="inlineStr">
        <is>
          <t>Compte courant COURTALIN Patrice</t>
        </is>
      </c>
      <c r="C94" s="31" t="n">
        <v>50.67</v>
      </c>
      <c r="D94" s="31" t="n"/>
      <c r="E94" s="31" t="n">
        <v>50.67</v>
      </c>
    </row>
    <row r="95">
      <c r="A95" s="27" t="inlineStr">
        <is>
          <t>470000</t>
        </is>
      </c>
      <c r="B95" s="27" t="inlineStr">
        <is>
          <t>Compte d'attente</t>
        </is>
      </c>
      <c r="C95" s="32" t="n">
        <v>9.49</v>
      </c>
      <c r="D95" s="32" t="n"/>
      <c r="E95" s="32" t="n">
        <v>9.49</v>
      </c>
    </row>
    <row r="96">
      <c r="A96" s="26" t="inlineStr">
        <is>
          <t>512200</t>
        </is>
      </c>
      <c r="B96" s="26" t="inlineStr">
        <is>
          <t>Compte excedent professionnel</t>
        </is>
      </c>
      <c r="C96" s="31" t="n">
        <v>95000</v>
      </c>
      <c r="D96" s="31" t="n">
        <v>65597.34</v>
      </c>
      <c r="E96" s="31" t="n">
        <v>29402.66</v>
      </c>
    </row>
    <row r="97">
      <c r="A97" s="27" t="inlineStr">
        <is>
          <t>512300</t>
        </is>
      </c>
      <c r="B97" s="27" t="inlineStr">
        <is>
          <t>Caisse Epargne l'Ormichal</t>
        </is>
      </c>
      <c r="C97" s="32" t="n">
        <v>82245.3</v>
      </c>
      <c r="D97" s="32" t="n">
        <v>113300.86</v>
      </c>
      <c r="E97" s="32" t="n">
        <v>-31055.56</v>
      </c>
    </row>
    <row r="98">
      <c r="A98" s="26" t="inlineStr">
        <is>
          <t>530000</t>
        </is>
      </c>
      <c r="B98" s="26" t="inlineStr">
        <is>
          <t>Caisse</t>
        </is>
      </c>
      <c r="C98" s="31" t="n">
        <v>83943.49000000001</v>
      </c>
      <c r="D98" s="31" t="n">
        <v>80740.19</v>
      </c>
      <c r="E98" s="31" t="n">
        <v>3203.3</v>
      </c>
    </row>
    <row r="99">
      <c r="A99" s="27" t="inlineStr">
        <is>
          <t>580000</t>
        </is>
      </c>
      <c r="B99" s="27" t="inlineStr">
        <is>
          <t>Virement Espèces</t>
        </is>
      </c>
      <c r="C99" s="32" t="n">
        <v>2940</v>
      </c>
      <c r="D99" s="32" t="n">
        <v>2940</v>
      </c>
      <c r="E99" s="32" t="n">
        <v>0</v>
      </c>
    </row>
    <row r="100">
      <c r="A100" s="26" t="inlineStr">
        <is>
          <t>582000</t>
        </is>
      </c>
      <c r="B100" s="26" t="inlineStr">
        <is>
          <t>Virement Plbs</t>
        </is>
      </c>
      <c r="C100" s="31" t="n">
        <v>172.63</v>
      </c>
      <c r="D100" s="31" t="n">
        <v>172.63</v>
      </c>
      <c r="E100" s="31" t="n">
        <v>0</v>
      </c>
    </row>
    <row r="101">
      <c r="A101" s="27" t="inlineStr">
        <is>
          <t>583000</t>
        </is>
      </c>
      <c r="B101" s="27" t="inlineStr">
        <is>
          <t>Virement chèques</t>
        </is>
      </c>
      <c r="C101" s="32" t="n">
        <v>540.89</v>
      </c>
      <c r="D101" s="32" t="n">
        <v>540.89</v>
      </c>
      <c r="E101" s="32" t="n">
        <v>0</v>
      </c>
    </row>
    <row r="102">
      <c r="A102" s="26" t="inlineStr">
        <is>
          <t>584000</t>
        </is>
      </c>
      <c r="B102" s="26" t="inlineStr">
        <is>
          <t>Virement C Bleues</t>
        </is>
      </c>
      <c r="C102" s="31" t="n">
        <v>26122.25</v>
      </c>
      <c r="D102" s="31" t="n">
        <v>26122.25</v>
      </c>
      <c r="E102" s="31" t="n">
        <v>0</v>
      </c>
    </row>
    <row r="103">
      <c r="A103" s="27" t="inlineStr">
        <is>
          <t>585000</t>
        </is>
      </c>
      <c r="B103" s="27" t="inlineStr">
        <is>
          <t>Virement C Bleues VAD</t>
        </is>
      </c>
      <c r="C103" s="32" t="n">
        <v>15437.37</v>
      </c>
      <c r="D103" s="32" t="n">
        <v>15437.37</v>
      </c>
      <c r="E103" s="32" t="n">
        <v>0</v>
      </c>
    </row>
    <row r="104">
      <c r="A104" s="26" t="inlineStr">
        <is>
          <t>586000</t>
        </is>
      </c>
      <c r="B104" s="26" t="inlineStr">
        <is>
          <t>Virement CB S/Contact</t>
        </is>
      </c>
      <c r="C104" s="31" t="n">
        <v>8043.39</v>
      </c>
      <c r="D104" s="31" t="n">
        <v>8043.39</v>
      </c>
      <c r="E104" s="31" t="n">
        <v>0</v>
      </c>
    </row>
    <row r="105">
      <c r="A105" s="27" t="inlineStr">
        <is>
          <t>588000</t>
        </is>
      </c>
      <c r="B105" s="27" t="inlineStr">
        <is>
          <t>Virement C Vacances</t>
        </is>
      </c>
      <c r="C105" s="32" t="n">
        <v>72.73999999999999</v>
      </c>
      <c r="D105" s="32" t="n">
        <v>72.73999999999999</v>
      </c>
      <c r="E105" s="32" t="n">
        <v>0</v>
      </c>
    </row>
    <row r="106">
      <c r="A106" s="26" t="inlineStr">
        <is>
          <t>589000</t>
        </is>
      </c>
      <c r="B106" s="26" t="inlineStr">
        <is>
          <t>Virement banque</t>
        </is>
      </c>
      <c r="C106" s="31" t="n">
        <v>95000</v>
      </c>
      <c r="D106" s="31" t="n">
        <v>95000</v>
      </c>
      <c r="E106" s="31" t="n">
        <v>0</v>
      </c>
    </row>
    <row r="107">
      <c r="A107" s="27" t="inlineStr">
        <is>
          <t>602200</t>
        </is>
      </c>
      <c r="B107" s="27" t="inlineStr">
        <is>
          <t>Fournitures consommables</t>
        </is>
      </c>
      <c r="C107" s="32" t="n">
        <v>772.21</v>
      </c>
      <c r="D107" s="32" t="n"/>
      <c r="E107" s="32" t="n">
        <v>772.21</v>
      </c>
    </row>
    <row r="108">
      <c r="A108" s="26" t="inlineStr">
        <is>
          <t>602220</t>
        </is>
      </c>
      <c r="B108" s="26" t="inlineStr">
        <is>
          <t>Produits d'entretien</t>
        </is>
      </c>
      <c r="C108" s="31" t="n">
        <v>627.26</v>
      </c>
      <c r="D108" s="31" t="n"/>
      <c r="E108" s="31" t="n">
        <v>627.26</v>
      </c>
    </row>
    <row r="109">
      <c r="A109" s="27" t="inlineStr">
        <is>
          <t>606130</t>
        </is>
      </c>
      <c r="B109" s="27" t="inlineStr">
        <is>
          <t>Gaz</t>
        </is>
      </c>
      <c r="C109" s="32" t="n">
        <v>62.45</v>
      </c>
      <c r="D109" s="32" t="n"/>
      <c r="E109" s="32" t="n">
        <v>62.45</v>
      </c>
    </row>
    <row r="110">
      <c r="A110" s="26" t="inlineStr">
        <is>
          <t>606140</t>
        </is>
      </c>
      <c r="B110" s="26" t="inlineStr">
        <is>
          <t>Electricité</t>
        </is>
      </c>
      <c r="C110" s="31" t="n">
        <v>1520.95</v>
      </c>
      <c r="D110" s="31" t="n"/>
      <c r="E110" s="31" t="n">
        <v>1520.95</v>
      </c>
    </row>
    <row r="111">
      <c r="A111" s="27" t="inlineStr">
        <is>
          <t>606300</t>
        </is>
      </c>
      <c r="B111" s="27" t="inlineStr">
        <is>
          <t>Fournitures d'entretien et de petit équipement</t>
        </is>
      </c>
      <c r="C111" s="32" t="n">
        <v>479.45</v>
      </c>
      <c r="D111" s="32" t="n"/>
      <c r="E111" s="32" t="n">
        <v>479.45</v>
      </c>
    </row>
    <row r="112">
      <c r="A112" s="26" t="inlineStr">
        <is>
          <t>606400</t>
        </is>
      </c>
      <c r="B112" s="26" t="inlineStr">
        <is>
          <t>Fournitures administratives</t>
        </is>
      </c>
      <c r="C112" s="31" t="n">
        <v>79.92</v>
      </c>
      <c r="D112" s="31" t="n"/>
      <c r="E112" s="31" t="n">
        <v>79.92</v>
      </c>
    </row>
    <row r="113">
      <c r="A113" s="27" t="inlineStr">
        <is>
          <t>607100</t>
        </is>
      </c>
      <c r="B113" s="27" t="inlineStr">
        <is>
          <t>Achat vins</t>
        </is>
      </c>
      <c r="C113" s="32" t="n">
        <v>758.7</v>
      </c>
      <c r="D113" s="32" t="n"/>
      <c r="E113" s="32" t="n">
        <v>758.7</v>
      </c>
    </row>
    <row r="114">
      <c r="A114" s="26" t="inlineStr">
        <is>
          <t>607200</t>
        </is>
      </c>
      <c r="B114" s="26" t="inlineStr">
        <is>
          <t>Achat petit dejeuner</t>
        </is>
      </c>
      <c r="C114" s="31" t="n">
        <v>3386.57</v>
      </c>
      <c r="D114" s="31" t="n">
        <v>6.44</v>
      </c>
      <c r="E114" s="31" t="n">
        <v>3380.13</v>
      </c>
    </row>
    <row r="115">
      <c r="A115" s="27" t="inlineStr">
        <is>
          <t>607300</t>
        </is>
      </c>
      <c r="B115" s="27" t="inlineStr">
        <is>
          <t>Achat bar 20%</t>
        </is>
      </c>
      <c r="C115" s="32" t="n">
        <v>747.8099999999999</v>
      </c>
      <c r="D115" s="32" t="n"/>
      <c r="E115" s="32" t="n">
        <v>747.8099999999999</v>
      </c>
    </row>
    <row r="116">
      <c r="A116" s="26" t="inlineStr">
        <is>
          <t>607310</t>
        </is>
      </c>
      <c r="B116" s="26" t="inlineStr">
        <is>
          <t>Achat bar 5.5%</t>
        </is>
      </c>
      <c r="C116" s="31" t="n">
        <v>382.94</v>
      </c>
      <c r="D116" s="31" t="n"/>
      <c r="E116" s="31" t="n">
        <v>382.94</v>
      </c>
    </row>
    <row r="117">
      <c r="A117" s="27" t="inlineStr">
        <is>
          <t>607400</t>
        </is>
      </c>
      <c r="B117" s="27" t="inlineStr">
        <is>
          <t>Achat restaurant</t>
        </is>
      </c>
      <c r="C117" s="32" t="n">
        <v>5297.15</v>
      </c>
      <c r="D117" s="32" t="n">
        <v>9.68</v>
      </c>
      <c r="E117" s="32" t="n">
        <v>5287.47</v>
      </c>
    </row>
    <row r="118">
      <c r="A118" s="26" t="inlineStr">
        <is>
          <t>613010</t>
        </is>
      </c>
      <c r="B118" s="26" t="inlineStr">
        <is>
          <t>Locam vidéosurveillance</t>
        </is>
      </c>
      <c r="C118" s="31" t="n">
        <v>89</v>
      </c>
      <c r="D118" s="31" t="n"/>
      <c r="E118" s="31" t="n">
        <v>89</v>
      </c>
    </row>
    <row r="119">
      <c r="A119" s="27" t="inlineStr">
        <is>
          <t>613014</t>
        </is>
      </c>
      <c r="B119" s="27" t="inlineStr">
        <is>
          <t>Location logiciel Manatime</t>
        </is>
      </c>
      <c r="C119" s="32" t="n">
        <v>72</v>
      </c>
      <c r="D119" s="32" t="n"/>
      <c r="E119" s="32" t="n">
        <v>72</v>
      </c>
    </row>
    <row r="120">
      <c r="A120" s="26" t="inlineStr">
        <is>
          <t>613018</t>
        </is>
      </c>
      <c r="B120" s="26" t="inlineStr">
        <is>
          <t>Carte resto vituelle</t>
        </is>
      </c>
      <c r="C120" s="31" t="n">
        <v>44</v>
      </c>
      <c r="D120" s="31" t="n"/>
      <c r="E120" s="31" t="n">
        <v>44</v>
      </c>
    </row>
    <row r="121">
      <c r="A121" s="27" t="inlineStr">
        <is>
          <t>613023</t>
        </is>
      </c>
      <c r="B121" s="27" t="inlineStr">
        <is>
          <t>Machine a café bar</t>
        </is>
      </c>
      <c r="C121" s="32" t="n">
        <v>39</v>
      </c>
      <c r="D121" s="32" t="n"/>
      <c r="E121" s="32" t="n">
        <v>39</v>
      </c>
    </row>
    <row r="122">
      <c r="A122" s="26" t="inlineStr">
        <is>
          <t>613100</t>
        </is>
      </c>
      <c r="B122" s="26" t="inlineStr">
        <is>
          <t>Location entretien linge</t>
        </is>
      </c>
      <c r="C122" s="31" t="n">
        <v>3079.95</v>
      </c>
      <c r="D122" s="31" t="n"/>
      <c r="E122" s="31" t="n">
        <v>3079.95</v>
      </c>
    </row>
    <row r="123">
      <c r="A123" s="27" t="inlineStr">
        <is>
          <t>613210</t>
        </is>
      </c>
      <c r="B123" s="27" t="inlineStr">
        <is>
          <t>Location hôtel</t>
        </is>
      </c>
      <c r="C123" s="32" t="n">
        <v>7508.96</v>
      </c>
      <c r="D123" s="32" t="n"/>
      <c r="E123" s="32" t="n">
        <v>7508.96</v>
      </c>
    </row>
    <row r="124">
      <c r="A124" s="26" t="inlineStr">
        <is>
          <t>613220</t>
        </is>
      </c>
      <c r="B124" s="26" t="inlineStr">
        <is>
          <t>Location restaurant</t>
        </is>
      </c>
      <c r="C124" s="31" t="n">
        <v>2628.14</v>
      </c>
      <c r="D124" s="31" t="n"/>
      <c r="E124" s="31" t="n">
        <v>2628.14</v>
      </c>
    </row>
    <row r="125">
      <c r="A125" s="27" t="inlineStr">
        <is>
          <t>614100</t>
        </is>
      </c>
      <c r="B125" s="27" t="inlineStr">
        <is>
          <t>Charges locatives restaurant</t>
        </is>
      </c>
      <c r="C125" s="32" t="n">
        <v>500</v>
      </c>
      <c r="D125" s="32" t="n"/>
      <c r="E125" s="32" t="n">
        <v>500</v>
      </c>
    </row>
    <row r="126">
      <c r="A126" s="26" t="inlineStr">
        <is>
          <t>614200</t>
        </is>
      </c>
      <c r="B126" s="26" t="inlineStr">
        <is>
          <t>Charges locatives hotel</t>
        </is>
      </c>
      <c r="C126" s="31" t="n">
        <v>1500</v>
      </c>
      <c r="D126" s="31" t="n"/>
      <c r="E126" s="31" t="n">
        <v>1500</v>
      </c>
    </row>
    <row r="127">
      <c r="A127" s="27" t="inlineStr">
        <is>
          <t>615200</t>
        </is>
      </c>
      <c r="B127" s="27" t="inlineStr">
        <is>
          <t>- sur biens immobiliers</t>
        </is>
      </c>
      <c r="C127" s="32" t="n">
        <v>5506.2</v>
      </c>
      <c r="D127" s="32" t="n"/>
      <c r="E127" s="32" t="n">
        <v>5506.2</v>
      </c>
    </row>
    <row r="128">
      <c r="A128" s="26" t="inlineStr">
        <is>
          <t>615210</t>
        </is>
      </c>
      <c r="B128" s="26" t="inlineStr">
        <is>
          <t>Entretien vitres</t>
        </is>
      </c>
      <c r="C128" s="31" t="n">
        <v>90</v>
      </c>
      <c r="D128" s="31" t="n"/>
      <c r="E128" s="31" t="n">
        <v>90</v>
      </c>
    </row>
    <row r="129">
      <c r="A129" s="27" t="inlineStr">
        <is>
          <t>615220</t>
        </is>
      </c>
      <c r="B129" s="27" t="inlineStr">
        <is>
          <t>Entretien des chambres</t>
        </is>
      </c>
      <c r="C129" s="32" t="n">
        <v>2089.72</v>
      </c>
      <c r="D129" s="32" t="n"/>
      <c r="E129" s="32" t="n">
        <v>2089.72</v>
      </c>
    </row>
    <row r="130">
      <c r="A130" s="26" t="inlineStr">
        <is>
          <t>615230</t>
        </is>
      </c>
      <c r="B130" s="26" t="inlineStr">
        <is>
          <t>Entretien des espaces verts</t>
        </is>
      </c>
      <c r="C130" s="31" t="n">
        <v>424.36</v>
      </c>
      <c r="D130" s="31" t="n"/>
      <c r="E130" s="31" t="n">
        <v>424.36</v>
      </c>
    </row>
    <row r="131">
      <c r="A131" s="27" t="inlineStr">
        <is>
          <t>615610</t>
        </is>
      </c>
      <c r="B131" s="27" t="inlineStr">
        <is>
          <t>Maintenance E Reservit</t>
        </is>
      </c>
      <c r="C131" s="32" t="n">
        <v>221.67</v>
      </c>
      <c r="D131" s="32" t="n"/>
      <c r="E131" s="32" t="n">
        <v>221.67</v>
      </c>
    </row>
    <row r="132">
      <c r="A132" s="26" t="inlineStr">
        <is>
          <t>615611</t>
        </is>
      </c>
      <c r="B132" s="26" t="inlineStr">
        <is>
          <t>Maintenance Hop 2000</t>
        </is>
      </c>
      <c r="C132" s="31" t="n">
        <v>168</v>
      </c>
      <c r="D132" s="31" t="n"/>
      <c r="E132" s="31" t="n">
        <v>168</v>
      </c>
    </row>
    <row r="133">
      <c r="A133" s="27" t="inlineStr">
        <is>
          <t>615630</t>
        </is>
      </c>
      <c r="B133" s="27" t="inlineStr">
        <is>
          <t>Maintenance PC</t>
        </is>
      </c>
      <c r="C133" s="32" t="n">
        <v>60.85</v>
      </c>
      <c r="D133" s="32" t="n"/>
      <c r="E133" s="32" t="n">
        <v>60.85</v>
      </c>
    </row>
    <row r="134">
      <c r="A134" s="26" t="inlineStr">
        <is>
          <t>615650</t>
        </is>
      </c>
      <c r="B134" s="26" t="inlineStr">
        <is>
          <t>Maintenance Chromecast</t>
        </is>
      </c>
      <c r="C134" s="31" t="n">
        <v>47</v>
      </c>
      <c r="D134" s="31" t="n"/>
      <c r="E134" s="31" t="n">
        <v>47</v>
      </c>
    </row>
    <row r="135">
      <c r="A135" s="27" t="inlineStr">
        <is>
          <t>616100</t>
        </is>
      </c>
      <c r="B135" s="27" t="inlineStr">
        <is>
          <t>Multirisque</t>
        </is>
      </c>
      <c r="C135" s="32" t="n">
        <v>3828.9</v>
      </c>
      <c r="D135" s="32" t="n"/>
      <c r="E135" s="32" t="n">
        <v>3828.9</v>
      </c>
    </row>
    <row r="136">
      <c r="A136" s="26" t="inlineStr">
        <is>
          <t>618100</t>
        </is>
      </c>
      <c r="B136" s="26" t="inlineStr">
        <is>
          <t>Documentation générale</t>
        </is>
      </c>
      <c r="C136" s="31" t="n">
        <v>71.48999999999999</v>
      </c>
      <c r="D136" s="31" t="n"/>
      <c r="E136" s="31" t="n">
        <v>71.48999999999999</v>
      </c>
    </row>
    <row r="137">
      <c r="A137" s="27" t="inlineStr">
        <is>
          <t>621100</t>
        </is>
      </c>
      <c r="B137" s="27" t="inlineStr">
        <is>
          <t>Personnel intérimaire</t>
        </is>
      </c>
      <c r="C137" s="32" t="n">
        <v>314.74</v>
      </c>
      <c r="D137" s="32" t="n"/>
      <c r="E137" s="32" t="n">
        <v>314.74</v>
      </c>
    </row>
    <row r="138">
      <c r="A138" s="26" t="inlineStr">
        <is>
          <t>622000</t>
        </is>
      </c>
      <c r="B138" s="26" t="inlineStr">
        <is>
          <t>Rémunérations d’intermédiaires et honoraires</t>
        </is>
      </c>
      <c r="C138" s="31" t="n">
        <v>3002.55</v>
      </c>
      <c r="D138" s="31" t="n"/>
      <c r="E138" s="31" t="n">
        <v>3002.55</v>
      </c>
    </row>
    <row r="139">
      <c r="A139" s="27" t="inlineStr">
        <is>
          <t>622120</t>
        </is>
      </c>
      <c r="B139" s="27" t="inlineStr">
        <is>
          <t>Commissions Booking</t>
        </is>
      </c>
      <c r="C139" s="32" t="n">
        <v>2153.62</v>
      </c>
      <c r="D139" s="32" t="n"/>
      <c r="E139" s="32" t="n">
        <v>2153.62</v>
      </c>
    </row>
    <row r="140">
      <c r="A140" s="26" t="inlineStr">
        <is>
          <t>622260</t>
        </is>
      </c>
      <c r="B140" s="26" t="inlineStr">
        <is>
          <t>Commissions Expedia</t>
        </is>
      </c>
      <c r="C140" s="31" t="n">
        <v>642.97</v>
      </c>
      <c r="D140" s="31" t="n"/>
      <c r="E140" s="31" t="n">
        <v>642.97</v>
      </c>
    </row>
    <row r="141">
      <c r="A141" s="27" t="inlineStr">
        <is>
          <t>622263</t>
        </is>
      </c>
      <c r="B141" s="27" t="inlineStr">
        <is>
          <t>Commission Wonderbox</t>
        </is>
      </c>
      <c r="C141" s="32" t="n">
        <v>261.4</v>
      </c>
      <c r="D141" s="32" t="n"/>
      <c r="E141" s="32" t="n">
        <v>261.4</v>
      </c>
    </row>
    <row r="142">
      <c r="A142" s="26" t="inlineStr">
        <is>
          <t>622290</t>
        </is>
      </c>
      <c r="B142" s="26" t="inlineStr">
        <is>
          <t>Commissions Weekendesk</t>
        </is>
      </c>
      <c r="C142" s="31" t="n">
        <v>100.4</v>
      </c>
      <c r="D142" s="31" t="n"/>
      <c r="E142" s="31" t="n">
        <v>100.4</v>
      </c>
    </row>
    <row r="143">
      <c r="A143" s="27" t="inlineStr">
        <is>
          <t>622291</t>
        </is>
      </c>
      <c r="B143" s="27" t="inlineStr">
        <is>
          <t>Commissions Smartbox</t>
        </is>
      </c>
      <c r="C143" s="32" t="n">
        <v>455.74</v>
      </c>
      <c r="D143" s="32" t="n"/>
      <c r="E143" s="32" t="n">
        <v>455.74</v>
      </c>
    </row>
    <row r="144">
      <c r="A144" s="26" t="inlineStr">
        <is>
          <t>622600</t>
        </is>
      </c>
      <c r="B144" s="26" t="inlineStr">
        <is>
          <t>Honoraires</t>
        </is>
      </c>
      <c r="C144" s="31" t="n">
        <v>4100</v>
      </c>
      <c r="D144" s="31" t="n"/>
      <c r="E144" s="31" t="n">
        <v>4100</v>
      </c>
    </row>
    <row r="145">
      <c r="A145" s="27" t="inlineStr">
        <is>
          <t>624100</t>
        </is>
      </c>
      <c r="B145" s="27" t="inlineStr">
        <is>
          <t>Transports sur achats</t>
        </is>
      </c>
      <c r="C145" s="32" t="n">
        <v>15.71</v>
      </c>
      <c r="D145" s="32" t="n"/>
      <c r="E145" s="32" t="n">
        <v>15.71</v>
      </c>
    </row>
    <row r="146">
      <c r="A146" s="26" t="inlineStr">
        <is>
          <t>625100</t>
        </is>
      </c>
      <c r="B146" s="26" t="inlineStr">
        <is>
          <t>Voyages et déplacements</t>
        </is>
      </c>
      <c r="C146" s="31" t="n">
        <v>6</v>
      </c>
      <c r="D146" s="31" t="n"/>
      <c r="E146" s="31" t="n">
        <v>6</v>
      </c>
    </row>
    <row r="147">
      <c r="A147" s="27" t="inlineStr">
        <is>
          <t>626000</t>
        </is>
      </c>
      <c r="B147" s="27" t="inlineStr">
        <is>
          <t>Frais de télécommunications</t>
        </is>
      </c>
      <c r="C147" s="32" t="n">
        <v>241.5</v>
      </c>
      <c r="D147" s="32" t="n"/>
      <c r="E147" s="32" t="n">
        <v>241.5</v>
      </c>
    </row>
    <row r="148">
      <c r="A148" s="26" t="inlineStr">
        <is>
          <t>626330</t>
        </is>
      </c>
      <c r="B148" s="26" t="inlineStr">
        <is>
          <t>Orange Internet caméra</t>
        </is>
      </c>
      <c r="C148" s="31" t="n">
        <v>50</v>
      </c>
      <c r="D148" s="31" t="n"/>
      <c r="E148" s="31" t="n">
        <v>50</v>
      </c>
    </row>
    <row r="149">
      <c r="A149" s="27" t="inlineStr">
        <is>
          <t>627000</t>
        </is>
      </c>
      <c r="B149" s="27" t="inlineStr">
        <is>
          <t>Services bancaires et assimiles</t>
        </is>
      </c>
      <c r="C149" s="32" t="n">
        <v>274.72</v>
      </c>
      <c r="D149" s="32" t="n"/>
      <c r="E149" s="32" t="n">
        <v>274.72</v>
      </c>
    </row>
    <row r="150">
      <c r="A150" s="26" t="inlineStr">
        <is>
          <t>628101</t>
        </is>
      </c>
      <c r="B150" s="26" t="inlineStr">
        <is>
          <t>Intelligence Artificielle</t>
        </is>
      </c>
      <c r="C150" s="31" t="n">
        <v>38.34</v>
      </c>
      <c r="D150" s="31" t="n"/>
      <c r="E150" s="31" t="n">
        <v>38.34</v>
      </c>
    </row>
    <row r="151">
      <c r="A151" s="27" t="inlineStr">
        <is>
          <t>641110</t>
        </is>
      </c>
      <c r="B151" s="27" t="inlineStr">
        <is>
          <t>Salaires Tese</t>
        </is>
      </c>
      <c r="C151" s="32" t="n">
        <v>19323.29</v>
      </c>
      <c r="D151" s="32" t="n"/>
      <c r="E151" s="32" t="n">
        <v>19323.29</v>
      </c>
    </row>
    <row r="152">
      <c r="A152" s="26" t="inlineStr">
        <is>
          <t>641150</t>
        </is>
      </c>
      <c r="B152" s="26" t="inlineStr">
        <is>
          <t>Rémunération gérant majoritaire</t>
        </is>
      </c>
      <c r="C152" s="31" t="n">
        <v>3500</v>
      </c>
      <c r="D152" s="31" t="n"/>
      <c r="E152" s="31" t="n">
        <v>3500</v>
      </c>
    </row>
    <row r="153">
      <c r="A153" s="27" t="inlineStr">
        <is>
          <t>641300</t>
        </is>
      </c>
      <c r="B153" s="27" t="inlineStr">
        <is>
          <t>Primes et gratifications</t>
        </is>
      </c>
      <c r="C153" s="32" t="n">
        <v>90</v>
      </c>
      <c r="D153" s="32" t="n"/>
      <c r="E153" s="32" t="n">
        <v>90</v>
      </c>
    </row>
    <row r="154">
      <c r="A154" s="26" t="inlineStr">
        <is>
          <t>645110</t>
        </is>
      </c>
      <c r="B154" s="26" t="inlineStr">
        <is>
          <t>Cotisations Urssaf Tese</t>
        </is>
      </c>
      <c r="C154" s="31" t="n">
        <v>3048.76</v>
      </c>
      <c r="D154" s="31" t="n"/>
      <c r="E154" s="31" t="n">
        <v>3048.76</v>
      </c>
    </row>
    <row r="155">
      <c r="A155" s="27" t="inlineStr">
        <is>
          <t>649000</t>
        </is>
      </c>
      <c r="B155" s="27" t="inlineStr">
        <is>
          <t>Remboursement charges du personnel</t>
        </is>
      </c>
      <c r="C155" s="32" t="n"/>
      <c r="D155" s="32" t="n">
        <v>94.62</v>
      </c>
      <c r="E155" s="32" t="n">
        <v>-94.62</v>
      </c>
    </row>
    <row r="156">
      <c r="A156" s="26" t="inlineStr">
        <is>
          <t>651600</t>
        </is>
      </c>
      <c r="B156" s="26" t="inlineStr">
        <is>
          <t>Droits d'auteur et de reproduction</t>
        </is>
      </c>
      <c r="C156" s="31" t="n">
        <v>507.41</v>
      </c>
      <c r="D156" s="31" t="n"/>
      <c r="E156" s="31" t="n">
        <v>507.41</v>
      </c>
    </row>
    <row r="157">
      <c r="A157" s="27" t="inlineStr">
        <is>
          <t>658000</t>
        </is>
      </c>
      <c r="B157" s="27" t="inlineStr">
        <is>
          <t>Autres charges de gestion courante</t>
        </is>
      </c>
      <c r="C157" s="32" t="n">
        <v>0.88</v>
      </c>
      <c r="D157" s="32" t="n"/>
      <c r="E157" s="32" t="n">
        <v>0.88</v>
      </c>
    </row>
    <row r="158">
      <c r="A158" s="26" t="inlineStr">
        <is>
          <t>706000</t>
        </is>
      </c>
      <c r="B158" s="26" t="inlineStr">
        <is>
          <t>Recettes chambres 10 %</t>
        </is>
      </c>
      <c r="C158" s="31" t="n"/>
      <c r="D158" s="31" t="n">
        <v>42263.16</v>
      </c>
      <c r="E158" s="31" t="n">
        <v>-42263.16</v>
      </c>
    </row>
    <row r="159">
      <c r="A159" s="27" t="inlineStr">
        <is>
          <t>706100</t>
        </is>
      </c>
      <c r="B159" s="27" t="inlineStr">
        <is>
          <t>Location salle 20 %</t>
        </is>
      </c>
      <c r="C159" s="32" t="n"/>
      <c r="D159" s="32" t="n">
        <v>454.17</v>
      </c>
      <c r="E159" s="32" t="n">
        <v>-454.17</v>
      </c>
    </row>
    <row r="160">
      <c r="A160" s="26" t="inlineStr">
        <is>
          <t>707000</t>
        </is>
      </c>
      <c r="B160" s="26" t="inlineStr">
        <is>
          <t>Recettes petits déjeuners 10 %</t>
        </is>
      </c>
      <c r="C160" s="31" t="n"/>
      <c r="D160" s="31" t="n">
        <v>9462.459999999999</v>
      </c>
      <c r="E160" s="31" t="n">
        <v>-9462.459999999999</v>
      </c>
    </row>
    <row r="161">
      <c r="A161" s="27" t="inlineStr">
        <is>
          <t>707090</t>
        </is>
      </c>
      <c r="B161" s="27" t="inlineStr">
        <is>
          <t>Régul ventes</t>
        </is>
      </c>
      <c r="C161" s="32" t="n">
        <v>21.82</v>
      </c>
      <c r="D161" s="32" t="n"/>
      <c r="E161" s="32" t="n">
        <v>21.82</v>
      </c>
    </row>
    <row r="162">
      <c r="A162" s="26" t="inlineStr">
        <is>
          <t>707200</t>
        </is>
      </c>
      <c r="B162" s="26" t="inlineStr">
        <is>
          <t>Recettes restaurant 10 %</t>
        </is>
      </c>
      <c r="C162" s="31" t="n"/>
      <c r="D162" s="31" t="n">
        <v>13631.67</v>
      </c>
      <c r="E162" s="31" t="n">
        <v>-13631.67</v>
      </c>
    </row>
    <row r="163">
      <c r="A163" s="27" t="inlineStr">
        <is>
          <t>707400</t>
        </is>
      </c>
      <c r="B163" s="27" t="inlineStr">
        <is>
          <t>Recettes produits régionnaux 10 %</t>
        </is>
      </c>
      <c r="C163" s="32" t="n"/>
      <c r="D163" s="32" t="n">
        <v>24.36</v>
      </c>
      <c r="E163" s="32" t="n">
        <v>-24.36</v>
      </c>
    </row>
    <row r="164">
      <c r="A164" s="26" t="inlineStr">
        <is>
          <t>707410</t>
        </is>
      </c>
      <c r="B164" s="26" t="inlineStr">
        <is>
          <t>Recettes produits régionnaux 20 %</t>
        </is>
      </c>
      <c r="C164" s="31" t="n"/>
      <c r="D164" s="31" t="n">
        <v>455.75</v>
      </c>
      <c r="E164" s="31" t="n">
        <v>-455.75</v>
      </c>
    </row>
    <row r="165">
      <c r="A165" s="27" t="inlineStr">
        <is>
          <t>707500</t>
        </is>
      </c>
      <c r="B165" s="27" t="inlineStr">
        <is>
          <t>Recettes vins 20 %</t>
        </is>
      </c>
      <c r="C165" s="32" t="n"/>
      <c r="D165" s="32" t="n">
        <v>2534.27</v>
      </c>
      <c r="E165" s="32" t="n">
        <v>-2534.27</v>
      </c>
    </row>
    <row r="166">
      <c r="A166" s="26" t="inlineStr">
        <is>
          <t>707600</t>
        </is>
      </c>
      <c r="B166" s="26" t="inlineStr">
        <is>
          <t>Recettes bar 10 %</t>
        </is>
      </c>
      <c r="C166" s="31" t="n"/>
      <c r="D166" s="31" t="n">
        <v>1670.36</v>
      </c>
      <c r="E166" s="31" t="n">
        <v>-1670.36</v>
      </c>
    </row>
    <row r="167">
      <c r="A167" s="27" t="inlineStr">
        <is>
          <t>707610</t>
        </is>
      </c>
      <c r="B167" s="27" t="inlineStr">
        <is>
          <t>Recettes bar 20 %</t>
        </is>
      </c>
      <c r="C167" s="32" t="n"/>
      <c r="D167" s="32" t="n">
        <v>2847.75</v>
      </c>
      <c r="E167" s="32" t="n">
        <v>-2847.75</v>
      </c>
    </row>
    <row r="168">
      <c r="A168" s="26" t="inlineStr">
        <is>
          <t>707901</t>
        </is>
      </c>
      <c r="B168" s="26" t="inlineStr">
        <is>
          <t>Ventes Tva 10%</t>
        </is>
      </c>
      <c r="C168" s="31" t="n"/>
      <c r="D168" s="31" t="n">
        <v>171.82</v>
      </c>
      <c r="E168" s="31" t="n">
        <v>-171.82</v>
      </c>
    </row>
    <row r="169">
      <c r="A169" s="27" t="inlineStr">
        <is>
          <t>758000</t>
        </is>
      </c>
      <c r="B169" s="27" t="inlineStr">
        <is>
          <t>Produits divers de gestion courante</t>
        </is>
      </c>
      <c r="C169" s="32" t="n"/>
      <c r="D169" s="32" t="n">
        <v>2.66</v>
      </c>
      <c r="E169" s="32" t="n">
        <v>-2.66</v>
      </c>
    </row>
  </sheetData>
  <mergeCells count="2">
    <mergeCell ref="A2:E2"/>
    <mergeCell ref="A1:E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4" customWidth="1" min="3" max="3"/>
    <col width="14" customWidth="1" min="4" max="4"/>
    <col width="14" customWidth="1" min="5" max="5"/>
  </cols>
  <sheetData>
    <row r="1" ht="20" customHeight="1">
      <c r="A1" s="28" t="inlineStr">
        <is>
          <t>IMPORT BALANCE — JUIN 2026</t>
        </is>
      </c>
    </row>
    <row r="2" ht="14" customHeight="1">
      <c r="A2" s="29" t="inlineStr">
        <is>
          <t>↓ Coller ici la balance générale EBP (depuis ligne 3). Colonnes requises : A=Compte | B=Intitulé | C=Débit | D=Crédit | E=Solde</t>
        </is>
      </c>
    </row>
    <row r="3" ht="16" customHeight="1">
      <c r="A3" s="30" t="inlineStr">
        <is>
          <t>Compte</t>
        </is>
      </c>
      <c r="B3" s="30" t="inlineStr">
        <is>
          <t>Intitulé</t>
        </is>
      </c>
      <c r="C3" s="30" t="inlineStr">
        <is>
          <t>Débit</t>
        </is>
      </c>
      <c r="D3" s="30" t="inlineStr">
        <is>
          <t>Crédit</t>
        </is>
      </c>
      <c r="E3" s="30" t="inlineStr">
        <is>
          <t>Solde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5" customWidth="1" min="2" max="2"/>
    <col width="14" customWidth="1" min="3" max="3"/>
    <col width="14" customWidth="1" min="4" max="4"/>
    <col width="14" customWidth="1" min="5" max="5"/>
  </cols>
  <sheetData>
    <row r="1" ht="20" customHeight="1">
      <c r="A1" s="28" t="inlineStr">
        <is>
          <t>IMPORT BALANCE — JUILLET 2026</t>
        </is>
      </c>
    </row>
    <row r="2" ht="14" customHeight="1">
      <c r="A2" s="29" t="inlineStr">
        <is>
          <t>↓ Coller ici la balance générale EBP (depuis ligne 3). Colonnes requises : A=Compte | B=Intitulé | C=Débit | D=Crédit | E=Solde</t>
        </is>
      </c>
    </row>
    <row r="3" ht="16" customHeight="1">
      <c r="A3" s="30" t="inlineStr">
        <is>
          <t>Compte</t>
        </is>
      </c>
      <c r="B3" s="30" t="inlineStr">
        <is>
          <t>Intitulé</t>
        </is>
      </c>
      <c r="C3" s="30" t="inlineStr">
        <is>
          <t>Débit</t>
        </is>
      </c>
      <c r="D3" s="30" t="inlineStr">
        <is>
          <t>Crédit</t>
        </is>
      </c>
      <c r="E3" s="30" t="inlineStr">
        <is>
          <t>Solde</t>
        </is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2026-06-23T23:41:01Z</dcterms:created>
  <dcterms:modified xmlns:dcterms="http://purl.org/dc/terms/" xmlns:xsi="http://www.w3.org/2001/XMLSchema-instance" xsi:type="dcterms:W3CDTF">2026-06-23T23:41:01Z</dcterms:modified>
</cp:coreProperties>
</file>